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ollett\Desktop\SCA\"/>
    </mc:Choice>
  </mc:AlternateContent>
  <workbookProtection workbookPassword="C8CD" lockStructure="1"/>
  <bookViews>
    <workbookView xWindow="0" yWindow="0" windowWidth="28800" windowHeight="13020"/>
  </bookViews>
  <sheets>
    <sheet name="Contents" sheetId="3" r:id="rId1"/>
    <sheet name="CONTACT_INFO_1" sheetId="2" r:id="rId2"/>
    <sheet name="PRIMARY_ACCOUNT_2a" sheetId="1" r:id="rId3"/>
    <sheet name="SECONDARY_ACCOUNTS_2b" sheetId="4" r:id="rId4"/>
    <sheet name="BALANCE_3" sheetId="5" r:id="rId5"/>
    <sheet name="INCOME_4" sheetId="6" r:id="rId6"/>
    <sheet name="ASSET_DTL_5a" sheetId="7" r:id="rId7"/>
    <sheet name="LIABILITY_DTL_5b" sheetId="8" r:id="rId8"/>
    <sheet name="INVENTORY_DTL_6" sheetId="9" r:id="rId9"/>
    <sheet name="REGALIA_SALES_DTL_7" sheetId="10" r:id="rId10"/>
    <sheet name="DEPR_DTL_8" sheetId="11" r:id="rId11"/>
    <sheet name="TRANSFER_IN_9" sheetId="12" r:id="rId12"/>
    <sheet name="TRANSFER_OUT_10" sheetId="13" r:id="rId13"/>
    <sheet name="INCOME_DTL_11a" sheetId="14" r:id="rId14"/>
    <sheet name="INCOME_DTL_11b" sheetId="15" r:id="rId15"/>
    <sheet name="EXPENSE_DTL_12a" sheetId="16" r:id="rId16"/>
    <sheet name="EXPENSE_DTL_12b" sheetId="17" r:id="rId17"/>
    <sheet name="FINANCE_COMM_13" sheetId="18" r:id="rId18"/>
    <sheet name="FUNDS_14" sheetId="19" r:id="rId19"/>
    <sheet name="NEWSLETTER_15" sheetId="20" r:id="rId20"/>
    <sheet name="COMMENTS" sheetId="21" r:id="rId21"/>
    <sheet name="TRANSFER_IN_9b" sheetId="34" r:id="rId22"/>
    <sheet name="TRANSFER_OUT_10b" sheetId="37" r:id="rId23"/>
    <sheet name="FreeForm" sheetId="41" r:id="rId24"/>
  </sheets>
  <definedNames>
    <definedName name="_xlnm.Print_Area" localSheetId="6">ASSET_DTL_5a!$C$2:$G$63</definedName>
    <definedName name="_xlnm.Print_Area" localSheetId="4">BALANCE_3!$C$2:$H$45</definedName>
    <definedName name="_xlnm.Print_Area" localSheetId="20">COMMENTS!$C$2:$C$33</definedName>
    <definedName name="_xlnm.Print_Area" localSheetId="1">CONTACT_INFO_1!$C$2:$H$37</definedName>
    <definedName name="_xlnm.Print_Area" localSheetId="0">Contents!$E$2:$G$54</definedName>
    <definedName name="_xlnm.Print_Area" localSheetId="10">DEPR_DTL_8!$D$2:$M$51</definedName>
    <definedName name="_xlnm.Print_Area" localSheetId="15">EXPENSE_DTL_12a!$C$2:$F$57</definedName>
    <definedName name="_xlnm.Print_Area" localSheetId="16">EXPENSE_DTL_12b!$C$2:$F$58</definedName>
    <definedName name="_xlnm.Print_Area" localSheetId="17">FINANCE_COMM_13!$C$2:$F$56</definedName>
    <definedName name="_xlnm.Print_Area" localSheetId="18">FUNDS_14!$C$2:$F$58</definedName>
    <definedName name="_xlnm.Print_Area" localSheetId="5">INCOME_4!$C$2:$J$52</definedName>
    <definedName name="_xlnm.Print_Area" localSheetId="13">INCOME_DTL_11a!$C$2:$E$54</definedName>
    <definedName name="_xlnm.Print_Area" localSheetId="14">INCOME_DTL_11b!$C$2:$F$59</definedName>
    <definedName name="_xlnm.Print_Area" localSheetId="8">INVENTORY_DTL_6!$C$2:$M$33</definedName>
    <definedName name="_xlnm.Print_Area" localSheetId="7">LIABILITY_DTL_5b!$C$2:$F$59</definedName>
    <definedName name="_xlnm.Print_Area" localSheetId="19">NEWSLETTER_15!$C$2:$I$60</definedName>
    <definedName name="_xlnm.Print_Area" localSheetId="2">PRIMARY_ACCOUNT_2a!$C$2:$H$55</definedName>
    <definedName name="_xlnm.Print_Area" localSheetId="9">REGALIA_SALES_DTL_7!$C$2:$I$56</definedName>
    <definedName name="_xlnm.Print_Area" localSheetId="3">SECONDARY_ACCOUNTS_2b!$C$2:$I$43</definedName>
    <definedName name="_xlnm.Print_Area" localSheetId="11">TRANSFER_IN_9!$C$2:$F$59</definedName>
    <definedName name="_xlnm.Print_Area" localSheetId="21">TRANSFER_IN_9b!$C$2:$F$55</definedName>
    <definedName name="_xlnm.Print_Area" localSheetId="12">TRANSFER_OUT_10!$C$2:$F$54</definedName>
    <definedName name="_xlnm.Print_Area" localSheetId="22">TRANSFER_OUT_10b!$C$2:$F$55</definedName>
  </definedNames>
  <calcPr calcId="152511"/>
</workbook>
</file>

<file path=xl/calcChain.xml><?xml version="1.0" encoding="utf-8"?>
<calcChain xmlns="http://schemas.openxmlformats.org/spreadsheetml/2006/main">
  <c r="I30" i="6" l="1"/>
  <c r="G30" i="6"/>
  <c r="G34" i="5"/>
  <c r="H24" i="5"/>
  <c r="G22" i="5"/>
  <c r="F19" i="18"/>
  <c r="E52" i="3"/>
  <c r="B59" i="3" s="1"/>
  <c r="E3" i="3"/>
  <c r="C3" i="8" s="1"/>
  <c r="C71" i="3"/>
  <c r="C65" i="3"/>
  <c r="C62" i="3"/>
  <c r="C61" i="3"/>
  <c r="L86" i="3"/>
  <c r="K86" i="3"/>
  <c r="J86" i="3"/>
  <c r="I86" i="3"/>
  <c r="H86" i="3"/>
  <c r="L85" i="3"/>
  <c r="K85" i="3"/>
  <c r="J85" i="3"/>
  <c r="I85" i="3"/>
  <c r="H85" i="3"/>
  <c r="L84" i="3"/>
  <c r="H82" i="3"/>
  <c r="J81" i="3"/>
  <c r="I81" i="3"/>
  <c r="H81" i="3"/>
  <c r="K84" i="3"/>
  <c r="J84" i="3"/>
  <c r="I84" i="3"/>
  <c r="H84" i="3"/>
  <c r="L83" i="3"/>
  <c r="K83" i="3"/>
  <c r="J83" i="3"/>
  <c r="I83" i="3"/>
  <c r="H83" i="3"/>
  <c r="L82" i="3"/>
  <c r="K82" i="3"/>
  <c r="J82" i="3"/>
  <c r="I82" i="3"/>
  <c r="C4" i="37"/>
  <c r="C4" i="34"/>
  <c r="C4" i="21"/>
  <c r="E15" i="20"/>
  <c r="C4" i="20"/>
  <c r="C3" i="20"/>
  <c r="C4" i="19"/>
  <c r="D20" i="18"/>
  <c r="E19" i="18"/>
  <c r="D19" i="18"/>
  <c r="D17" i="18"/>
  <c r="C4" i="18"/>
  <c r="C4" i="17"/>
  <c r="C4" i="16"/>
  <c r="C4" i="15"/>
  <c r="C35" i="14"/>
  <c r="C34" i="14"/>
  <c r="C4" i="14"/>
  <c r="C4" i="13"/>
  <c r="C4" i="12"/>
  <c r="F44" i="11"/>
  <c r="G44" i="11" s="1"/>
  <c r="H44" i="11" s="1"/>
  <c r="I44" i="11" s="1"/>
  <c r="J44" i="11" s="1"/>
  <c r="K44" i="11" s="1"/>
  <c r="L44" i="11" s="1"/>
  <c r="M44" i="11" s="1"/>
  <c r="K41" i="11"/>
  <c r="I41" i="11"/>
  <c r="H41" i="11"/>
  <c r="M41" i="11" s="1"/>
  <c r="K40" i="11"/>
  <c r="I40" i="11"/>
  <c r="H40" i="11"/>
  <c r="L40" i="11" s="1"/>
  <c r="K39" i="11"/>
  <c r="I39" i="11"/>
  <c r="H39" i="11"/>
  <c r="L39" i="11" s="1"/>
  <c r="K38" i="11"/>
  <c r="I38" i="11"/>
  <c r="H38" i="11"/>
  <c r="L38" i="11" s="1"/>
  <c r="K37" i="11"/>
  <c r="I37" i="11"/>
  <c r="H37" i="11"/>
  <c r="L37" i="11" s="1"/>
  <c r="K36" i="11"/>
  <c r="I36" i="11"/>
  <c r="H36" i="11"/>
  <c r="M36" i="11" s="1"/>
  <c r="K35" i="11"/>
  <c r="I35" i="11"/>
  <c r="H35" i="11"/>
  <c r="M35" i="11" s="1"/>
  <c r="K34" i="11"/>
  <c r="I34" i="11"/>
  <c r="H34" i="11"/>
  <c r="L34" i="11" s="1"/>
  <c r="K33" i="11"/>
  <c r="I33" i="11"/>
  <c r="H33" i="11"/>
  <c r="L33" i="11" s="1"/>
  <c r="K32" i="11"/>
  <c r="I32" i="11"/>
  <c r="H32" i="11"/>
  <c r="L32" i="11" s="1"/>
  <c r="H26" i="11"/>
  <c r="I26" i="11" s="1"/>
  <c r="J26" i="11" s="1"/>
  <c r="K26" i="11" s="1"/>
  <c r="L26" i="11" s="1"/>
  <c r="M26" i="11" s="1"/>
  <c r="K23" i="11"/>
  <c r="I23" i="11"/>
  <c r="H23" i="11"/>
  <c r="M23" i="11" s="1"/>
  <c r="K22" i="11"/>
  <c r="I22" i="11"/>
  <c r="H22" i="11"/>
  <c r="M22" i="11" s="1"/>
  <c r="K21" i="11"/>
  <c r="I21" i="11"/>
  <c r="H21" i="11"/>
  <c r="L21" i="11" s="1"/>
  <c r="K20" i="11"/>
  <c r="I20" i="11"/>
  <c r="H20" i="11"/>
  <c r="M20" i="11" s="1"/>
  <c r="K19" i="11"/>
  <c r="I19" i="11"/>
  <c r="H19" i="11"/>
  <c r="L19" i="11" s="1"/>
  <c r="K18" i="11"/>
  <c r="I18" i="11"/>
  <c r="H18" i="11"/>
  <c r="L18" i="11" s="1"/>
  <c r="K17" i="11"/>
  <c r="I17" i="11"/>
  <c r="H17" i="11"/>
  <c r="L17" i="11" s="1"/>
  <c r="K16" i="11"/>
  <c r="I16" i="11"/>
  <c r="H16" i="11"/>
  <c r="M16" i="11" s="1"/>
  <c r="K15" i="11"/>
  <c r="I15" i="11"/>
  <c r="H15" i="11"/>
  <c r="L15" i="11" s="1"/>
  <c r="K14" i="11"/>
  <c r="I14" i="11"/>
  <c r="H14" i="11"/>
  <c r="L14" i="11" s="1"/>
  <c r="D4" i="11"/>
  <c r="C4" i="10"/>
  <c r="C4" i="9"/>
  <c r="C4" i="8"/>
  <c r="C4" i="7"/>
  <c r="E51" i="6"/>
  <c r="E50" i="6"/>
  <c r="I32" i="6"/>
  <c r="H32" i="6"/>
  <c r="G32" i="6"/>
  <c r="I28" i="6"/>
  <c r="H28" i="6"/>
  <c r="G28" i="6"/>
  <c r="J28" i="6" s="1"/>
  <c r="H27" i="6"/>
  <c r="J27" i="6"/>
  <c r="J9" i="6"/>
  <c r="C4" i="6"/>
  <c r="D43" i="5"/>
  <c r="D42" i="5"/>
  <c r="H17" i="5"/>
  <c r="G17" i="5"/>
  <c r="C4" i="5"/>
  <c r="D11" i="2"/>
  <c r="E42" i="1" s="1"/>
  <c r="C4" i="2"/>
  <c r="H43" i="1"/>
  <c r="F43" i="1"/>
  <c r="H42" i="1"/>
  <c r="F42" i="1"/>
  <c r="H18" i="1"/>
  <c r="C4" i="1"/>
  <c r="I19" i="4"/>
  <c r="C4" i="4"/>
  <c r="H50" i="3"/>
  <c r="G27" i="3"/>
  <c r="H27" i="3" s="1"/>
  <c r="G26" i="3"/>
  <c r="H26" i="3"/>
  <c r="G25" i="3"/>
  <c r="H25" i="3" s="1"/>
  <c r="G24" i="3"/>
  <c r="H24" i="3" s="1"/>
  <c r="G10" i="3"/>
  <c r="H10" i="3" s="1"/>
  <c r="H35" i="1"/>
  <c r="H24" i="1"/>
  <c r="J41" i="6"/>
  <c r="J40" i="6"/>
  <c r="J38" i="6"/>
  <c r="J37" i="6"/>
  <c r="J36" i="6"/>
  <c r="J34" i="6"/>
  <c r="J33" i="6"/>
  <c r="J31" i="6"/>
  <c r="J29" i="6"/>
  <c r="G60" i="7"/>
  <c r="H27" i="5" s="1"/>
  <c r="F60" i="7"/>
  <c r="G27" i="5" s="1"/>
  <c r="G46" i="7"/>
  <c r="H26" i="5" s="1"/>
  <c r="F46" i="7"/>
  <c r="G26" i="5" s="1"/>
  <c r="G35" i="7"/>
  <c r="H21" i="5" s="1"/>
  <c r="F35" i="7"/>
  <c r="G21" i="5" s="1"/>
  <c r="G19" i="7"/>
  <c r="F56" i="8"/>
  <c r="H34" i="5" s="1"/>
  <c r="E56" i="8"/>
  <c r="F44" i="8"/>
  <c r="H33" i="5" s="1"/>
  <c r="E44" i="8"/>
  <c r="G33" i="5" s="1"/>
  <c r="F31" i="8"/>
  <c r="H32" i="5" s="1"/>
  <c r="E31" i="8"/>
  <c r="G32" i="5" s="1"/>
  <c r="M30" i="9"/>
  <c r="H19" i="6" s="1"/>
  <c r="L26" i="9"/>
  <c r="L27" i="9" s="1"/>
  <c r="L29" i="9" s="1"/>
  <c r="L31" i="9" s="1"/>
  <c r="K26" i="9"/>
  <c r="J26" i="9"/>
  <c r="I26" i="9"/>
  <c r="H26" i="9"/>
  <c r="H27" i="9" s="1"/>
  <c r="H29" i="9" s="1"/>
  <c r="H31" i="9" s="1"/>
  <c r="G26" i="9"/>
  <c r="F26" i="9"/>
  <c r="E26" i="9"/>
  <c r="L22" i="9"/>
  <c r="K22" i="9"/>
  <c r="K27" i="9" s="1"/>
  <c r="K29" i="9" s="1"/>
  <c r="K31" i="9" s="1"/>
  <c r="J22" i="9"/>
  <c r="I22" i="9"/>
  <c r="H22" i="9"/>
  <c r="G22" i="9"/>
  <c r="F22" i="9"/>
  <c r="F27" i="9" s="1"/>
  <c r="F29" i="9" s="1"/>
  <c r="F31" i="9" s="1"/>
  <c r="E22" i="9"/>
  <c r="M17" i="9"/>
  <c r="I52" i="10"/>
  <c r="I53" i="10" s="1"/>
  <c r="J20" i="6" s="1"/>
  <c r="H51" i="10"/>
  <c r="H50" i="10"/>
  <c r="H49" i="10"/>
  <c r="I47" i="10"/>
  <c r="H32" i="10"/>
  <c r="E36" i="14" s="1"/>
  <c r="E37" i="14" s="1"/>
  <c r="F32" i="10"/>
  <c r="G23" i="5" s="1"/>
  <c r="I31" i="10"/>
  <c r="I30" i="10"/>
  <c r="I29" i="10"/>
  <c r="I28" i="10"/>
  <c r="I27" i="10"/>
  <c r="I26" i="10"/>
  <c r="I25" i="10"/>
  <c r="I24" i="10"/>
  <c r="I23" i="10"/>
  <c r="I32" i="10" s="1"/>
  <c r="I22" i="10"/>
  <c r="I21" i="10"/>
  <c r="I20" i="10"/>
  <c r="J42" i="11"/>
  <c r="J24" i="11"/>
  <c r="J47" i="11"/>
  <c r="F58" i="12"/>
  <c r="F38" i="12"/>
  <c r="F51" i="13"/>
  <c r="F39" i="13"/>
  <c r="F52" i="13" s="1"/>
  <c r="F25" i="13"/>
  <c r="J45" i="6" s="1"/>
  <c r="E52" i="14"/>
  <c r="J14" i="6" s="1"/>
  <c r="E30" i="14"/>
  <c r="J12" i="6" s="1"/>
  <c r="E20" i="14"/>
  <c r="J11" i="6" s="1"/>
  <c r="F57" i="15"/>
  <c r="J23" i="6" s="1"/>
  <c r="E47" i="15"/>
  <c r="I22" i="6" s="1"/>
  <c r="D47" i="15"/>
  <c r="H22" i="6" s="1"/>
  <c r="F46" i="15"/>
  <c r="F45" i="15"/>
  <c r="F44" i="15"/>
  <c r="F43" i="15"/>
  <c r="F42" i="15"/>
  <c r="F41" i="15"/>
  <c r="F47" i="15" s="1"/>
  <c r="F40" i="15"/>
  <c r="F35" i="15"/>
  <c r="F34" i="15"/>
  <c r="F33" i="15"/>
  <c r="F32" i="15"/>
  <c r="F31" i="15"/>
  <c r="F30" i="15"/>
  <c r="F29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55" i="16"/>
  <c r="G22" i="3" s="1"/>
  <c r="H22" i="3" s="1"/>
  <c r="F39" i="16"/>
  <c r="F23" i="16"/>
  <c r="F56" i="17"/>
  <c r="J44" i="6" s="1"/>
  <c r="F42" i="17"/>
  <c r="J43" i="6"/>
  <c r="F22" i="17"/>
  <c r="H35" i="6" s="1"/>
  <c r="J35" i="6" s="1"/>
  <c r="F56" i="19"/>
  <c r="C23" i="20"/>
  <c r="C24" i="20" s="1"/>
  <c r="C25" i="20" s="1"/>
  <c r="I25" i="20" s="1"/>
  <c r="I22" i="20"/>
  <c r="F22" i="20"/>
  <c r="I17" i="20"/>
  <c r="H17" i="20"/>
  <c r="E14" i="20"/>
  <c r="G23" i="4"/>
  <c r="F23" i="4"/>
  <c r="E23" i="4"/>
  <c r="D23" i="4"/>
  <c r="I23" i="4" s="1"/>
  <c r="H20" i="5" s="1"/>
  <c r="G22" i="4"/>
  <c r="F22" i="4"/>
  <c r="E22" i="4"/>
  <c r="D22" i="4"/>
  <c r="I22" i="4" s="1"/>
  <c r="F54" i="34"/>
  <c r="G43" i="3" s="1"/>
  <c r="H43" i="3" s="1"/>
  <c r="F32" i="34"/>
  <c r="F54" i="37"/>
  <c r="F42" i="37"/>
  <c r="F28" i="37"/>
  <c r="H12" i="3"/>
  <c r="H11" i="3"/>
  <c r="H9" i="3"/>
  <c r="H8" i="3"/>
  <c r="H7" i="3"/>
  <c r="C3" i="2"/>
  <c r="C3" i="15"/>
  <c r="C3" i="17"/>
  <c r="C3" i="37"/>
  <c r="C3" i="7"/>
  <c r="C3" i="1"/>
  <c r="C3" i="14"/>
  <c r="C3" i="9"/>
  <c r="C3" i="18"/>
  <c r="C3" i="13"/>
  <c r="C3" i="6"/>
  <c r="C3" i="4"/>
  <c r="C3" i="12"/>
  <c r="C3" i="16"/>
  <c r="C3" i="34"/>
  <c r="C3" i="19"/>
  <c r="D3" i="11"/>
  <c r="C3" i="5"/>
  <c r="C3" i="10"/>
  <c r="C3" i="21"/>
  <c r="G23" i="3" l="1"/>
  <c r="H23" i="3" s="1"/>
  <c r="C2" i="8"/>
  <c r="C2" i="4"/>
  <c r="C2" i="7"/>
  <c r="C2" i="6"/>
  <c r="C2" i="5"/>
  <c r="C2" i="15"/>
  <c r="C2" i="16"/>
  <c r="F36" i="15"/>
  <c r="J17" i="6"/>
  <c r="I27" i="9"/>
  <c r="I29" i="9" s="1"/>
  <c r="I31" i="9" s="1"/>
  <c r="F25" i="20"/>
  <c r="J27" i="9"/>
  <c r="J29" i="9" s="1"/>
  <c r="J31" i="9" s="1"/>
  <c r="C26" i="20"/>
  <c r="I24" i="20"/>
  <c r="E27" i="9"/>
  <c r="E29" i="9" s="1"/>
  <c r="F24" i="20"/>
  <c r="G13" i="3"/>
  <c r="H13" i="3" s="1"/>
  <c r="F23" i="20"/>
  <c r="J46" i="6"/>
  <c r="G42" i="6"/>
  <c r="I23" i="20"/>
  <c r="G35" i="5"/>
  <c r="C63" i="3"/>
  <c r="J32" i="6"/>
  <c r="I42" i="6"/>
  <c r="G18" i="3"/>
  <c r="H18" i="3" s="1"/>
  <c r="I24" i="11"/>
  <c r="F27" i="15"/>
  <c r="H36" i="1"/>
  <c r="H19" i="5" s="1"/>
  <c r="F11" i="19" s="1"/>
  <c r="L20" i="11"/>
  <c r="L35" i="11"/>
  <c r="L22" i="11"/>
  <c r="M37" i="11"/>
  <c r="M18" i="11"/>
  <c r="M40" i="11"/>
  <c r="M14" i="11"/>
  <c r="L16" i="11"/>
  <c r="I42" i="11"/>
  <c r="L41" i="11"/>
  <c r="M15" i="11"/>
  <c r="K24" i="11"/>
  <c r="K42" i="11"/>
  <c r="M33" i="11"/>
  <c r="M39" i="11"/>
  <c r="M32" i="11"/>
  <c r="M38" i="11"/>
  <c r="M34" i="11"/>
  <c r="L36" i="11"/>
  <c r="H23" i="5"/>
  <c r="J13" i="6"/>
  <c r="G20" i="3"/>
  <c r="H20" i="3" s="1"/>
  <c r="C2" i="14"/>
  <c r="C2" i="10"/>
  <c r="J22" i="6"/>
  <c r="C66" i="3"/>
  <c r="C64" i="3" s="1"/>
  <c r="C2" i="9"/>
  <c r="I26" i="20"/>
  <c r="G19" i="3"/>
  <c r="H19" i="3" s="1"/>
  <c r="G27" i="9"/>
  <c r="G29" i="9" s="1"/>
  <c r="G31" i="9" s="1"/>
  <c r="M17" i="11"/>
  <c r="M19" i="11"/>
  <c r="M21" i="11"/>
  <c r="L23" i="11"/>
  <c r="J16" i="6"/>
  <c r="C2" i="20"/>
  <c r="G46" i="3"/>
  <c r="H46" i="3" s="1"/>
  <c r="H52" i="10"/>
  <c r="H39" i="6" s="1"/>
  <c r="J39" i="6" s="1"/>
  <c r="G14" i="3"/>
  <c r="H14" i="3" s="1"/>
  <c r="C2" i="21"/>
  <c r="C2" i="12"/>
  <c r="C2" i="13"/>
  <c r="C2" i="2"/>
  <c r="D2" i="11"/>
  <c r="C2" i="17"/>
  <c r="C2" i="37"/>
  <c r="C2" i="34"/>
  <c r="C2" i="19"/>
  <c r="C2" i="18"/>
  <c r="C2" i="1"/>
  <c r="I47" i="11" l="1"/>
  <c r="G24" i="5" s="1"/>
  <c r="F26" i="20"/>
  <c r="C27" i="20"/>
  <c r="F37" i="15"/>
  <c r="J15" i="6" s="1"/>
  <c r="L42" i="11"/>
  <c r="H30" i="6"/>
  <c r="J30" i="6" s="1"/>
  <c r="J42" i="6" s="1"/>
  <c r="J47" i="6" s="1"/>
  <c r="L24" i="11"/>
  <c r="M42" i="11"/>
  <c r="K47" i="11"/>
  <c r="G25" i="5" s="1"/>
  <c r="M24" i="11"/>
  <c r="G16" i="3"/>
  <c r="H16" i="3" s="1"/>
  <c r="F86" i="3"/>
  <c r="G84" i="3"/>
  <c r="G85" i="3"/>
  <c r="C39" i="2"/>
  <c r="F84" i="3"/>
  <c r="C63" i="1"/>
  <c r="F83" i="3"/>
  <c r="G82" i="3"/>
  <c r="C60" i="4"/>
  <c r="F85" i="3"/>
  <c r="F82" i="3"/>
  <c r="F9" i="3" s="1"/>
  <c r="C60" i="18"/>
  <c r="G83" i="3"/>
  <c r="F81" i="3"/>
  <c r="G86" i="3"/>
  <c r="G81" i="3"/>
  <c r="M27" i="9"/>
  <c r="E31" i="9"/>
  <c r="M29" i="9"/>
  <c r="I19" i="6" s="1"/>
  <c r="J19" i="6" s="1"/>
  <c r="B58" i="3"/>
  <c r="G21" i="3" l="1"/>
  <c r="H21" i="3" s="1"/>
  <c r="F8" i="3"/>
  <c r="F10" i="3"/>
  <c r="C28" i="20"/>
  <c r="F27" i="20"/>
  <c r="I27" i="20"/>
  <c r="F24" i="3"/>
  <c r="L47" i="11"/>
  <c r="M47" i="11"/>
  <c r="H25" i="5" s="1"/>
  <c r="H42" i="6"/>
  <c r="G28" i="5"/>
  <c r="G37" i="5" s="1"/>
  <c r="C6" i="20"/>
  <c r="C6" i="18"/>
  <c r="C6" i="9"/>
  <c r="C6" i="34"/>
  <c r="C6" i="21"/>
  <c r="C6" i="14"/>
  <c r="C6" i="16"/>
  <c r="C6" i="15"/>
  <c r="C6" i="6"/>
  <c r="C6" i="7"/>
  <c r="C6" i="10"/>
  <c r="C6" i="2"/>
  <c r="D6" i="19"/>
  <c r="C6" i="4"/>
  <c r="C7" i="5"/>
  <c r="C6" i="1"/>
  <c r="C6" i="13"/>
  <c r="C6" i="12"/>
  <c r="C6" i="37"/>
  <c r="D6" i="11"/>
  <c r="C6" i="8"/>
  <c r="E6" i="3"/>
  <c r="C6" i="17"/>
  <c r="H22" i="5"/>
  <c r="G15" i="3"/>
  <c r="H15" i="3" s="1"/>
  <c r="I28" i="20" l="1"/>
  <c r="C29" i="20"/>
  <c r="F28" i="20"/>
  <c r="H28" i="5"/>
  <c r="G17" i="3"/>
  <c r="H17" i="3" s="1"/>
  <c r="I29" i="20" l="1"/>
  <c r="F29" i="20"/>
  <c r="C30" i="20"/>
  <c r="I30" i="20" l="1"/>
  <c r="C31" i="20"/>
  <c r="F30" i="20"/>
  <c r="I31" i="20" l="1"/>
  <c r="F31" i="20"/>
  <c r="C32" i="20"/>
  <c r="F32" i="20" l="1"/>
  <c r="C33" i="20"/>
  <c r="I32" i="20"/>
  <c r="I33" i="20" l="1"/>
  <c r="C34" i="20"/>
  <c r="F33" i="20"/>
  <c r="I34" i="20" l="1"/>
  <c r="F34" i="20"/>
  <c r="C35" i="20"/>
  <c r="I35" i="20" l="1"/>
  <c r="C36" i="20"/>
  <c r="F35" i="20"/>
  <c r="I36" i="20" l="1"/>
  <c r="F36" i="20"/>
  <c r="C37" i="20"/>
  <c r="I37" i="20" l="1"/>
  <c r="C38" i="20"/>
  <c r="F37" i="20"/>
  <c r="I38" i="20" l="1"/>
  <c r="C39" i="20"/>
  <c r="F38" i="20"/>
  <c r="I39" i="20" l="1"/>
  <c r="F39" i="20"/>
  <c r="C40" i="20"/>
  <c r="F40" i="20" l="1"/>
  <c r="I40" i="20"/>
  <c r="C41" i="20"/>
  <c r="C42" i="20" l="1"/>
  <c r="I41" i="20"/>
  <c r="F41" i="20"/>
  <c r="F42" i="20" l="1"/>
  <c r="I42" i="20"/>
  <c r="C43" i="20"/>
  <c r="C44" i="20" l="1"/>
  <c r="F43" i="20"/>
  <c r="I43" i="20"/>
  <c r="I44" i="20" l="1"/>
  <c r="C45" i="20"/>
  <c r="F44" i="20"/>
  <c r="F45" i="20" l="1"/>
  <c r="I45" i="20"/>
  <c r="C46" i="20"/>
  <c r="C47" i="20" l="1"/>
  <c r="F46" i="20"/>
  <c r="I46" i="20"/>
  <c r="C48" i="20" l="1"/>
  <c r="I47" i="20"/>
  <c r="F47" i="20"/>
  <c r="I48" i="20" l="1"/>
  <c r="F48" i="20"/>
  <c r="C49" i="20"/>
  <c r="C50" i="20" l="1"/>
  <c r="I49" i="20"/>
  <c r="F49" i="20"/>
  <c r="F50" i="20" l="1"/>
  <c r="C51" i="20"/>
  <c r="I50" i="20"/>
  <c r="I51" i="20" l="1"/>
  <c r="C52" i="20"/>
  <c r="F51" i="20"/>
  <c r="F52" i="20" l="1"/>
  <c r="C53" i="20"/>
  <c r="I52" i="20"/>
  <c r="I53" i="20" l="1"/>
  <c r="F53" i="20"/>
  <c r="C54" i="20"/>
  <c r="F54" i="20" l="1"/>
  <c r="C55" i="20"/>
  <c r="I54" i="20"/>
  <c r="I55" i="20" l="1"/>
  <c r="C56" i="20"/>
  <c r="F55" i="20"/>
  <c r="C57" i="20" l="1"/>
  <c r="F56" i="20"/>
  <c r="I56" i="20"/>
  <c r="I57" i="20" l="1"/>
  <c r="F57" i="20"/>
  <c r="I59" i="20" l="1"/>
  <c r="E16" i="20" s="1"/>
  <c r="H31" i="5" l="1"/>
  <c r="H35" i="5" s="1"/>
  <c r="H37" i="5" s="1"/>
  <c r="E17" i="20"/>
  <c r="J21" i="6" s="1"/>
  <c r="J24" i="6" s="1"/>
  <c r="J48" i="6" s="1"/>
  <c r="G39" i="5" s="1"/>
  <c r="G38" i="5" l="1"/>
  <c r="F11" i="3" s="1"/>
  <c r="F25" i="3"/>
</calcChain>
</file>

<file path=xl/comments1.xml><?xml version="1.0" encoding="utf-8"?>
<comments xmlns="http://schemas.openxmlformats.org/spreadsheetml/2006/main">
  <authors>
    <author>Susan Earley</author>
  </authors>
  <commentList>
    <comment ref="F38" authorId="0" shapeId="0">
      <text>
        <r>
          <rPr>
            <b/>
            <sz val="8"/>
            <color indexed="81"/>
            <rFont val="Tahoma"/>
            <family val="2"/>
          </rPr>
          <t>Enter YES here if the account earns interest.
Otherwise, enter NO.</t>
        </r>
      </text>
    </comment>
  </commentList>
</comments>
</file>

<file path=xl/sharedStrings.xml><?xml version="1.0" encoding="utf-8"?>
<sst xmlns="http://schemas.openxmlformats.org/spreadsheetml/2006/main" count="4190" uniqueCount="749">
  <si>
    <t>FINANCIAL REPORT</t>
  </si>
  <si>
    <t>Cells in Blue are editable. All other cells are locked.</t>
  </si>
  <si>
    <t xml:space="preserve">Fill in the data in the box below. Some formulas require this data to calculate properly. </t>
  </si>
  <si>
    <t>CONTENTS</t>
  </si>
  <si>
    <t>Table of Contents</t>
  </si>
  <si>
    <t>REQUIRED</t>
  </si>
  <si>
    <t>Name of Branch</t>
  </si>
  <si>
    <t>1. CONTACT INFO</t>
  </si>
  <si>
    <t>Seneschal Name</t>
  </si>
  <si>
    <t>2.a PRIMARY ACCOUNT</t>
  </si>
  <si>
    <t>Exchequer Name</t>
  </si>
  <si>
    <t>2.b SECONDARY ACCOUNTS</t>
  </si>
  <si>
    <t>Year (yyyy)</t>
  </si>
  <si>
    <t>3. BALANCE</t>
  </si>
  <si>
    <t>Quarter (1,2,3,4)</t>
  </si>
  <si>
    <t>4. INCOME</t>
  </si>
  <si>
    <t>Income Statement</t>
  </si>
  <si>
    <t>Quarter Type (Cumulative, Sequential)</t>
  </si>
  <si>
    <t>Cumulative</t>
  </si>
  <si>
    <t>5.a ASSET DTL</t>
  </si>
  <si>
    <t>Asset Detail</t>
  </si>
  <si>
    <t>Currency Type</t>
  </si>
  <si>
    <t>USD $</t>
  </si>
  <si>
    <t>5.b LIABILITY DTL</t>
  </si>
  <si>
    <t>Liability Detail</t>
  </si>
  <si>
    <t>Corporate or Which State Subsidiary</t>
  </si>
  <si>
    <t>Corporate</t>
  </si>
  <si>
    <t>6. INVENTORY DTL</t>
  </si>
  <si>
    <t>Inventory Detail</t>
  </si>
  <si>
    <t>Cumulative always starts from January 1. Sequential starts on the first day of each quarter.</t>
  </si>
  <si>
    <t>7. REGALIA SALES DTL</t>
  </si>
  <si>
    <t>Regalia &amp; Other Sales Detail</t>
  </si>
  <si>
    <t>If this report is for the entire year, enter 4 for Quarter and Cumulative for Quarter Type.</t>
  </si>
  <si>
    <t>8. DEPRECIATION DTL</t>
  </si>
  <si>
    <t>Depreciation Detail</t>
  </si>
  <si>
    <t>9. TRANSFER IN</t>
  </si>
  <si>
    <t>Transfer Income Detail</t>
  </si>
  <si>
    <r>
      <rPr>
        <u/>
        <sz val="10"/>
        <rFont val="Garamond"/>
        <family val="1"/>
      </rPr>
      <t xml:space="preserve">For </t>
    </r>
    <r>
      <rPr>
        <b/>
        <u/>
        <sz val="10"/>
        <rFont val="Garamond"/>
        <family val="1"/>
      </rPr>
      <t xml:space="preserve">Year-end </t>
    </r>
    <r>
      <rPr>
        <u/>
        <sz val="10"/>
        <rFont val="Garamond"/>
        <family val="1"/>
      </rPr>
      <t>Reports</t>
    </r>
    <r>
      <rPr>
        <sz val="10"/>
        <rFont val="Garamond"/>
        <family val="1"/>
      </rPr>
      <t xml:space="preserve">, you </t>
    </r>
    <r>
      <rPr>
        <b/>
        <sz val="10"/>
        <rFont val="Garamond"/>
        <family val="1"/>
      </rPr>
      <t>must</t>
    </r>
    <r>
      <rPr>
        <sz val="10"/>
        <rFont val="Garamond"/>
        <family val="1"/>
      </rPr>
      <t xml:space="preserve"> deliver a signed paper copy of this report to your superior officer, along with a copy of the ending bank statement.  Some Kingdoms may require more signatures and attachments.</t>
    </r>
  </si>
  <si>
    <t>10. TRANSFER OUT</t>
  </si>
  <si>
    <t>Transfer Expense Detail</t>
  </si>
  <si>
    <t>11.a INCOME DTL</t>
  </si>
  <si>
    <t>Income Detail Part 1</t>
  </si>
  <si>
    <r>
      <t xml:space="preserve">NOTE: </t>
    </r>
    <r>
      <rPr>
        <sz val="12"/>
        <rFont val="Garamond"/>
        <family val="1"/>
      </rPr>
      <t xml:space="preserve">Filing this report electronically is </t>
    </r>
    <r>
      <rPr>
        <b/>
        <sz val="12"/>
        <rFont val="Garamond"/>
        <family val="1"/>
      </rPr>
      <t>NOT</t>
    </r>
    <r>
      <rPr>
        <sz val="12"/>
        <rFont val="Garamond"/>
        <family val="1"/>
      </rPr>
      <t xml:space="preserve"> a substitution for sending in a </t>
    </r>
    <r>
      <rPr>
        <b/>
        <sz val="14"/>
        <rFont val="Garamond"/>
        <family val="1"/>
      </rPr>
      <t/>
    </r>
  </si>
  <si>
    <t>11.b INCOME DTL</t>
  </si>
  <si>
    <t>Income Detail Part 2</t>
  </si>
  <si>
    <t>signed paper copy. It is a convenience for both you and your superior officer.</t>
  </si>
  <si>
    <t>12.a EXPENSE DTL</t>
  </si>
  <si>
    <t>Expense Detail Part 1</t>
  </si>
  <si>
    <t>If filing electronically:</t>
  </si>
  <si>
    <t>12.b EXPENSE DTL</t>
  </si>
  <si>
    <t>Expense Detail Part 2</t>
  </si>
  <si>
    <r>
      <t xml:space="preserve">Pages 1-4 </t>
    </r>
    <r>
      <rPr>
        <b/>
        <sz val="11"/>
        <rFont val="Garamond"/>
        <family val="1"/>
      </rPr>
      <t>must</t>
    </r>
    <r>
      <rPr>
        <sz val="11"/>
        <rFont val="Garamond"/>
        <family val="1"/>
      </rPr>
      <t xml:space="preserve"> be completed, printed, signed, and submitted with a copy of the bank statement(s) </t>
    </r>
  </si>
  <si>
    <t>13. FINANCE COMM</t>
  </si>
  <si>
    <r>
      <t xml:space="preserve">and workbook pages </t>
    </r>
    <r>
      <rPr>
        <b/>
        <sz val="11"/>
        <rFont val="Garamond"/>
        <family val="1"/>
      </rPr>
      <t>according to Kingdom Policy</t>
    </r>
    <r>
      <rPr>
        <sz val="11"/>
        <rFont val="Garamond"/>
        <family val="1"/>
      </rPr>
      <t xml:space="preserve">. </t>
    </r>
  </si>
  <si>
    <t>14. FUNDS</t>
  </si>
  <si>
    <t>A printout of all forms with data must be kept in the files for at least 7 years.</t>
  </si>
  <si>
    <t>15. NEWSLETTER</t>
  </si>
  <si>
    <t>Newsletter Income Detail</t>
  </si>
  <si>
    <t>COMMENTS</t>
  </si>
  <si>
    <t>Comments</t>
  </si>
  <si>
    <t>Please complete the Financial Committee Information page!</t>
  </si>
  <si>
    <t>ADDITIONAL WORKSHEETS</t>
  </si>
  <si>
    <t>2.c SECONDARY ACCOUNTS</t>
  </si>
  <si>
    <t>2.d SECONDARY ACCOUNTS</t>
  </si>
  <si>
    <t>5.c ASSET DTL</t>
  </si>
  <si>
    <t>5.d LIABILITY DTL</t>
  </si>
  <si>
    <t xml:space="preserve">Print buttons send individual pages to the default or currently selected printer. </t>
  </si>
  <si>
    <t>5.e LIABILITY DTL</t>
  </si>
  <si>
    <t>Pages 5+ will not print where no data is entered.</t>
  </si>
  <si>
    <t>5.f LIABILITY DTL</t>
  </si>
  <si>
    <t>5.g LIABILITY DTL</t>
  </si>
  <si>
    <t>Email bugs and comments here!</t>
  </si>
  <si>
    <t>6.b INVENTORY DTL</t>
  </si>
  <si>
    <t>6.c INVENTORY DTL</t>
  </si>
  <si>
    <t>unlocked</t>
  </si>
  <si>
    <t>7.b REGALIA SALES DTL</t>
  </si>
  <si>
    <t>LARGE</t>
  </si>
  <si>
    <t>8.b DEPR DTL</t>
  </si>
  <si>
    <t>MASTER</t>
  </si>
  <si>
    <t>8.c DEPR DTL</t>
  </si>
  <si>
    <t>9.b TRANSFER IN</t>
  </si>
  <si>
    <t>Transfer Income</t>
  </si>
  <si>
    <t>9.c TRANSFER IN</t>
  </si>
  <si>
    <t>9.d TRANSFER IN</t>
  </si>
  <si>
    <t>10.b TRANSFER OUT</t>
  </si>
  <si>
    <t>Transfer Expense</t>
  </si>
  <si>
    <t>10.c TRANSFER OUT</t>
  </si>
  <si>
    <t>10.d TRANSFER OUT</t>
  </si>
  <si>
    <t>12.c EXPENSE DETAIL</t>
  </si>
  <si>
    <t>FREE FORM</t>
  </si>
  <si>
    <t>Unlocked Worksheet for other information (ledgers, etc.)</t>
  </si>
  <si>
    <t>Make sure that all pages marked 'REQUIRED' are submitted and filed.</t>
  </si>
  <si>
    <t>Variables</t>
  </si>
  <si>
    <t>CDN $</t>
  </si>
  <si>
    <t>locked</t>
  </si>
  <si>
    <t>Start Month #</t>
  </si>
  <si>
    <t>Sequential</t>
  </si>
  <si>
    <t>End Month #</t>
  </si>
  <si>
    <t>pdf</t>
  </si>
  <si>
    <t>ICELAND kr.</t>
  </si>
  <si>
    <t>Start Month $</t>
  </si>
  <si>
    <t>S.African R</t>
  </si>
  <si>
    <t>End Month $</t>
  </si>
  <si>
    <t>Romanian leu</t>
  </si>
  <si>
    <t>Year $</t>
  </si>
  <si>
    <t>Swiss SFr.</t>
  </si>
  <si>
    <t>End Day $</t>
  </si>
  <si>
    <t>Israel ₪</t>
  </si>
  <si>
    <t>Branch $</t>
  </si>
  <si>
    <t xml:space="preserve">Branch: </t>
  </si>
  <si>
    <t>Period $</t>
  </si>
  <si>
    <t xml:space="preserve">                                                                        Period:  </t>
  </si>
  <si>
    <t>MEDIUM</t>
  </si>
  <si>
    <t>To $</t>
  </si>
  <si>
    <t xml:space="preserve">             to     </t>
  </si>
  <si>
    <t>SMALL</t>
  </si>
  <si>
    <t>EOL $</t>
  </si>
  <si>
    <t xml:space="preserve">            .</t>
  </si>
  <si>
    <t>LOCAL</t>
  </si>
  <si>
    <t>ACCEPS</t>
  </si>
  <si>
    <t>Trimmed Period $</t>
  </si>
  <si>
    <t>CONTACT INFO</t>
  </si>
  <si>
    <t>PRIMARY ACCT</t>
  </si>
  <si>
    <t>SECONDARY ACCT</t>
  </si>
  <si>
    <t>FINANCE COMMITTEE</t>
  </si>
  <si>
    <t>SECONDARY ACCT 2</t>
  </si>
  <si>
    <t>SECONDARY ACCT 3</t>
  </si>
  <si>
    <t xml:space="preserve">29. DONATIONS TO SCA, Inc. SUBSIDIARIES AND OTHER </t>
  </si>
  <si>
    <t>FED ID Number</t>
  </si>
  <si>
    <t>Amount</t>
  </si>
  <si>
    <r>
      <t xml:space="preserve">501(c)(3) [NONPROFIT] ORGANIZATIONS:  </t>
    </r>
    <r>
      <rPr>
        <sz val="10"/>
        <rFont val="Garamond"/>
        <family val="1"/>
      </rPr>
      <t>Organization Name:</t>
    </r>
  </si>
  <si>
    <t>Show TOTAL on Pg. 4 Line 29</t>
  </si>
  <si>
    <t>Use additional sheets if necessary</t>
  </si>
  <si>
    <t>SCA FUNDS TRANSFERRED DETAIL - OUT - OVERFLOW</t>
  </si>
  <si>
    <r>
      <t xml:space="preserve">Funds transferred to another SCA account </t>
    </r>
    <r>
      <rPr>
        <b/>
        <i/>
        <sz val="11"/>
        <rFont val="Garamond"/>
        <family val="1"/>
      </rPr>
      <t>within</t>
    </r>
    <r>
      <rPr>
        <b/>
        <sz val="11"/>
        <rFont val="Garamond"/>
        <family val="1"/>
      </rPr>
      <t xml:space="preserve"> the Kingdom and </t>
    </r>
    <r>
      <rPr>
        <b/>
        <i/>
        <sz val="11"/>
        <rFont val="Garamond"/>
        <family val="1"/>
      </rPr>
      <t>in the same country</t>
    </r>
    <r>
      <rPr>
        <b/>
        <sz val="11"/>
        <rFont val="Garamond"/>
        <family val="1"/>
      </rPr>
      <t>:</t>
    </r>
  </si>
  <si>
    <t>WITHIN THE KINGDOM</t>
  </si>
  <si>
    <t>Check #</t>
  </si>
  <si>
    <t>Check Date</t>
  </si>
  <si>
    <t>TOTAL</t>
  </si>
  <si>
    <r>
      <t xml:space="preserve">Funds transferred to another SCA account </t>
    </r>
    <r>
      <rPr>
        <b/>
        <i/>
        <sz val="11"/>
        <rFont val="Garamond"/>
        <family val="1"/>
      </rPr>
      <t>outside of</t>
    </r>
    <r>
      <rPr>
        <b/>
        <sz val="11"/>
        <rFont val="Garamond"/>
        <family val="1"/>
      </rPr>
      <t xml:space="preserve"> the Kingdom and </t>
    </r>
    <r>
      <rPr>
        <b/>
        <i/>
        <sz val="11"/>
        <rFont val="Garamond"/>
        <family val="1"/>
      </rPr>
      <t>in the same country</t>
    </r>
    <r>
      <rPr>
        <b/>
        <sz val="11"/>
        <rFont val="Garamond"/>
        <family val="1"/>
      </rPr>
      <t>:</t>
    </r>
  </si>
  <si>
    <t>(A) THE CORPORATE OFFICE OR OFFICER
Office and Reason</t>
  </si>
  <si>
    <t xml:space="preserve">TOTAL (A)  </t>
  </si>
  <si>
    <t>(B) OUTSIDE THE KINGDOM, SAME COUNTRY
Kingdom and Branch or Account</t>
  </si>
  <si>
    <t xml:space="preserve">TOTAL (B)  </t>
  </si>
  <si>
    <t>SCA FUNDS TRANSFERRED DETAIL - IN - OVERFLOW</t>
  </si>
  <si>
    <r>
      <t xml:space="preserve">Funds transferred from another SCA account </t>
    </r>
    <r>
      <rPr>
        <b/>
        <i/>
        <sz val="11"/>
        <rFont val="Garamond"/>
        <family val="1"/>
      </rPr>
      <t>within</t>
    </r>
    <r>
      <rPr>
        <b/>
        <sz val="11"/>
        <rFont val="Garamond"/>
        <family val="1"/>
      </rPr>
      <t xml:space="preserve"> the Kingdom and </t>
    </r>
    <r>
      <rPr>
        <b/>
        <i/>
        <sz val="11"/>
        <rFont val="Garamond"/>
        <family val="1"/>
      </rPr>
      <t>in the same country</t>
    </r>
    <r>
      <rPr>
        <b/>
        <sz val="11"/>
        <rFont val="Garamond"/>
        <family val="1"/>
      </rPr>
      <t>:</t>
    </r>
  </si>
  <si>
    <t xml:space="preserve">WITHIN THE KINGDOM </t>
  </si>
  <si>
    <r>
      <t xml:space="preserve">Funds transferred from another SCA account </t>
    </r>
    <r>
      <rPr>
        <b/>
        <i/>
        <sz val="11"/>
        <rFont val="Garamond"/>
        <family val="1"/>
      </rPr>
      <t>outside of</t>
    </r>
    <r>
      <rPr>
        <b/>
        <sz val="11"/>
        <rFont val="Garamond"/>
        <family val="1"/>
      </rPr>
      <t xml:space="preserve"> the Kingdom and </t>
    </r>
    <r>
      <rPr>
        <b/>
        <i/>
        <sz val="11"/>
        <rFont val="Garamond"/>
        <family val="1"/>
      </rPr>
      <t>in the same country</t>
    </r>
    <r>
      <rPr>
        <b/>
        <sz val="11"/>
        <rFont val="Garamond"/>
        <family val="1"/>
      </rPr>
      <t>:</t>
    </r>
  </si>
  <si>
    <t>OUTSIDE THE KINGDOM
Kingdom and Branch or Account</t>
  </si>
  <si>
    <t>-9b-</t>
  </si>
  <si>
    <t>7 Year Depreciation:</t>
  </si>
  <si>
    <r>
      <t xml:space="preserve">Seven year assets are all assets </t>
    </r>
    <r>
      <rPr>
        <b/>
        <u/>
        <sz val="9"/>
        <rFont val="Garamond"/>
        <family val="1"/>
      </rPr>
      <t>except</t>
    </r>
    <r>
      <rPr>
        <sz val="9"/>
        <rFont val="Garamond"/>
        <family val="1"/>
      </rPr>
      <t xml:space="preserve"> electronic equipment and trailers. Thrones, pavilions, cooking equipment, etc. are all 7 year assets.</t>
    </r>
  </si>
  <si>
    <t>Purch
Q
T
R</t>
  </si>
  <si>
    <t>OA, 
AR or 
FR</t>
  </si>
  <si>
    <r>
      <t xml:space="preserve">Equipment
(purchases or value 
&gt; $500 each)
</t>
    </r>
    <r>
      <rPr>
        <sz val="10"/>
        <rFont val="Garamond"/>
        <family val="1"/>
      </rPr>
      <t>Item Description</t>
    </r>
  </si>
  <si>
    <t>Qty</t>
  </si>
  <si>
    <t>Purchase Year</t>
  </si>
  <si>
    <t>(A)
% This Year from grid below</t>
  </si>
  <si>
    <t>Prior Cost or Value</t>
  </si>
  <si>
    <t>(B)
Current Cost or Value</t>
  </si>
  <si>
    <t>(C)
(Start)
Accum.
Deprec.</t>
  </si>
  <si>
    <t>(D)
Depr. This
Year
(A x B)</t>
  </si>
  <si>
    <t>(End)
Accum.
Deprec.
(C + D)</t>
  </si>
  <si>
    <t>AR</t>
  </si>
  <si>
    <t xml:space="preserve">7 YEAR TOTAL </t>
  </si>
  <si>
    <t>Use additional sheets if necessary.</t>
  </si>
  <si>
    <t>5 Year Depreciation: Trailers and Electronic Equipment</t>
  </si>
  <si>
    <t xml:space="preserve">5 YEAR TOTAL </t>
  </si>
  <si>
    <t>REGALIA &amp; NON-DEPRECIATED EQUIPMENT (value &gt; $500 each or previously reported)</t>
  </si>
  <si>
    <r>
      <t xml:space="preserve">Regalia:  </t>
    </r>
    <r>
      <rPr>
        <sz val="10"/>
        <rFont val="Garamond"/>
        <family val="1"/>
      </rPr>
      <t>Regalia is limited to items that will not decrease in value with age and which will not wear out with use, such as</t>
    </r>
  </si>
  <si>
    <t>crowns, coronets, signet rings, swords of state, sceptors, orbs, chains of  office, and similar jewelry type items.  It does not</t>
  </si>
  <si>
    <r>
      <t xml:space="preserve">include thrones, tabards or cloaks or similar items which wear out with use. Regalia is defined by </t>
    </r>
    <r>
      <rPr>
        <i/>
        <sz val="10"/>
        <rFont val="Garamond"/>
        <family val="1"/>
      </rPr>
      <t>what it is, not by who uses it.</t>
    </r>
  </si>
  <si>
    <r>
      <t xml:space="preserve">To </t>
    </r>
    <r>
      <rPr>
        <b/>
        <sz val="10"/>
        <rFont val="Garamond"/>
        <family val="1"/>
      </rPr>
      <t>add</t>
    </r>
    <r>
      <rPr>
        <sz val="10"/>
        <rFont val="Garamond"/>
        <family val="1"/>
      </rPr>
      <t xml:space="preserve"> an item, enter the cost/value under column (B). On the next report, the value in (B) will be the value in (A) going forward.</t>
    </r>
  </si>
  <si>
    <r>
      <t xml:space="preserve">To </t>
    </r>
    <r>
      <rPr>
        <b/>
        <sz val="10"/>
        <rFont val="Garamond"/>
        <family val="1"/>
      </rPr>
      <t>remove</t>
    </r>
    <r>
      <rPr>
        <sz val="10"/>
        <rFont val="Garamond"/>
        <family val="1"/>
      </rPr>
      <t xml:space="preserve"> an item, (C) = (A) * -1. Then, enter the item at the bottom of this page under Other Sales Income: Released or Sold Asset</t>
    </r>
  </si>
  <si>
    <t>Item Description</t>
  </si>
  <si>
    <t>QTY</t>
  </si>
  <si>
    <t>Year 
Acquired</t>
  </si>
  <si>
    <t>(A)
(Start) 
Prior Value</t>
  </si>
  <si>
    <t>(B)
Value of New Item</t>
  </si>
  <si>
    <t>(C) Value Adjustment</t>
  </si>
  <si>
    <t>(A or B)+(C)
(End) 
Value</t>
  </si>
  <si>
    <t>Show on</t>
  </si>
  <si>
    <r>
      <t xml:space="preserve">(1) Minor Inventory 
</t>
    </r>
    <r>
      <rPr>
        <sz val="10"/>
        <rFont val="Garamond"/>
        <family val="1"/>
      </rPr>
      <t>(Not reported as Major Inventory, and expensed as Supplies when purchased)</t>
    </r>
  </si>
  <si>
    <t>Number Sold</t>
  </si>
  <si>
    <t>Income from 
Sale</t>
  </si>
  <si>
    <t>TOTAL (1)</t>
  </si>
  <si>
    <r>
      <t xml:space="preserve">(2) Released or Sold Asset
</t>
    </r>
    <r>
      <rPr>
        <sz val="10"/>
        <rFont val="Garamond"/>
        <family val="1"/>
      </rPr>
      <t>(listed on pg 7 or 8 in a prior report)</t>
    </r>
  </si>
  <si>
    <t>(A)   (Start) 
Prior Value
(from pg 7 or 8)</t>
  </si>
  <si>
    <t>(B)   (Start)
Accum. Depr.
(if from pg 8)</t>
  </si>
  <si>
    <t>(A - B)
Value 
Lost</t>
  </si>
  <si>
    <t>Income from 
Sale (if any)</t>
  </si>
  <si>
    <t>TOTAL (2)</t>
  </si>
  <si>
    <t>TOTAL (1)+(2)</t>
  </si>
  <si>
    <t xml:space="preserve">Pg. 4, Ln 24 </t>
  </si>
  <si>
    <t>Pg. 4 Ln 7</t>
  </si>
  <si>
    <t>INVENTORY DETAIL - OVERFLOW</t>
  </si>
  <si>
    <r>
      <t xml:space="preserve">NOTE: </t>
    </r>
    <r>
      <rPr>
        <sz val="10"/>
        <rFont val="Garamond"/>
        <family val="1"/>
      </rPr>
      <t>Use this form for major inventory (purchased for lot price of $250 +). If a new lot originally cost less than US$250 (minor inventory), use Page 7 to report income from sales of those items.</t>
    </r>
  </si>
  <si>
    <r>
      <t xml:space="preserve">Report each purchase lot separately. </t>
    </r>
    <r>
      <rPr>
        <sz val="10"/>
        <rFont val="Garamond"/>
        <family val="1"/>
      </rPr>
      <t>Report sales from oldest lots of the same item first. Report discarded items on line E.</t>
    </r>
  </si>
  <si>
    <t>Each Lot will either have A1 and B1 populated from a prior report, or A2 and B2 if the lot is new for this report.</t>
  </si>
  <si>
    <t>Lot Item Description</t>
  </si>
  <si>
    <t>TOTAL ACROSS and where to report on prior pages</t>
  </si>
  <si>
    <t>SP</t>
  </si>
  <si>
    <t>Suggested Selling Price</t>
  </si>
  <si>
    <t>STARTING BALANCE (for items reported on a prior report)</t>
  </si>
  <si>
    <t>A1</t>
  </si>
  <si>
    <t>Existing Lot Quantity</t>
  </si>
  <si>
    <t>Pg. 3, I.d (Start)</t>
  </si>
  <si>
    <t>B1</t>
  </si>
  <si>
    <t>Existing Lot Extended Cost</t>
  </si>
  <si>
    <t>PURCHASES THIS PERIOD (for items NOT reported on a prior report)</t>
  </si>
  <si>
    <t>A2</t>
  </si>
  <si>
    <t>New Lot Purchase Quantity</t>
  </si>
  <si>
    <t>B2</t>
  </si>
  <si>
    <t>New Lot Purchase Cost</t>
  </si>
  <si>
    <t>PER-UNIT COST</t>
  </si>
  <si>
    <t>C</t>
  </si>
  <si>
    <t>Per Unit Cost
(B1/A1 or B2/A2)</t>
  </si>
  <si>
    <t>ENDING BALANCE</t>
  </si>
  <si>
    <t>D</t>
  </si>
  <si>
    <t>Quantity Sold at any price</t>
  </si>
  <si>
    <t>E</t>
  </si>
  <si>
    <t>Quantity Removed or Discarded</t>
  </si>
  <si>
    <t>F</t>
  </si>
  <si>
    <t>Ending Quantity 
((B1or B2)-D-E)</t>
  </si>
  <si>
    <t>Pg. 3 I.d (End)</t>
  </si>
  <si>
    <t>G</t>
  </si>
  <si>
    <t>Ending Extended 
Cost (F x C)</t>
  </si>
  <si>
    <t>NET INCOME</t>
  </si>
  <si>
    <t>H</t>
  </si>
  <si>
    <t>Cost of Goods 
((B1 + B2) - G)</t>
  </si>
  <si>
    <t>I</t>
  </si>
  <si>
    <t xml:space="preserve">Actual Gross Income from Inventory Sales </t>
  </si>
  <si>
    <t>J</t>
  </si>
  <si>
    <t>Net Inventory Sales Income (I - H)</t>
  </si>
  <si>
    <t>Pg. 4, Ln 6</t>
  </si>
  <si>
    <r>
      <t xml:space="preserve">PAYABLES: </t>
    </r>
    <r>
      <rPr>
        <sz val="10"/>
        <rFont val="Garamond"/>
        <family val="1"/>
      </rPr>
      <t>Owed To</t>
    </r>
  </si>
  <si>
    <t>Reason</t>
  </si>
  <si>
    <t>Prior Amount</t>
  </si>
  <si>
    <t>Current Amount</t>
  </si>
  <si>
    <t xml:space="preserve">TOTAL  </t>
  </si>
  <si>
    <t xml:space="preserve">Show on  </t>
  </si>
  <si>
    <t>Pg. 3 II.c(Start)</t>
  </si>
  <si>
    <t>Pg. 3 II.c (End)</t>
  </si>
  <si>
    <r>
      <t xml:space="preserve">DEFERRED REVENUE: </t>
    </r>
    <r>
      <rPr>
        <sz val="10"/>
        <rFont val="Garamond"/>
        <family val="1"/>
      </rPr>
      <t xml:space="preserve"> Event</t>
    </r>
  </si>
  <si>
    <t>Event</t>
  </si>
  <si>
    <t>Pg. 3 II.b (Start)</t>
  </si>
  <si>
    <t>Pg. 3 II.b (End)</t>
  </si>
  <si>
    <r>
      <t xml:space="preserve">OTHER LIABILITIES: </t>
    </r>
    <r>
      <rPr>
        <sz val="10"/>
        <rFont val="Garamond"/>
        <family val="1"/>
      </rPr>
      <t>Owed To</t>
    </r>
  </si>
  <si>
    <t>Pg. 3 II.d (Start)</t>
  </si>
  <si>
    <t>Pg. 3 II.d (End)</t>
  </si>
  <si>
    <t>Receivables are funds that are due to the SCA, Inc. from third parties through already established obligations. Examples include:</t>
  </si>
  <si>
    <t>Unresolved cash advances, returned checks and bank fees, etc.</t>
  </si>
  <si>
    <r>
      <t xml:space="preserve">RECEIVABLES: </t>
    </r>
    <r>
      <rPr>
        <sz val="10"/>
        <rFont val="Garamond"/>
        <family val="1"/>
      </rPr>
      <t xml:space="preserve"> Owed From</t>
    </r>
  </si>
  <si>
    <t>Pg. 3 I.c (Start)</t>
  </si>
  <si>
    <t>Pg. 3 I.c (End)</t>
  </si>
  <si>
    <t xml:space="preserve">Prepaid expenses are any expenses that we have paid for in advance, such as site deposits or down payments, that will be used </t>
  </si>
  <si>
    <t>PREPAID EXPENSES: Description</t>
  </si>
  <si>
    <t>Pg. 3 I.h (Start)</t>
  </si>
  <si>
    <t>Pg. 3 I.h (End)</t>
  </si>
  <si>
    <t xml:space="preserve">Other assets are any assets that do not fall into any other category. An example is a site security deposit which will be returned </t>
  </si>
  <si>
    <t>after the event has occurred and the site is inspected.</t>
  </si>
  <si>
    <r>
      <t xml:space="preserve">OTHER ASSETS: </t>
    </r>
    <r>
      <rPr>
        <sz val="10"/>
        <rFont val="Garamond"/>
        <family val="1"/>
      </rPr>
      <t>Description</t>
    </r>
  </si>
  <si>
    <t>Pg. 3 I.i (Start)</t>
  </si>
  <si>
    <t>Pg. 3 I.i (End)</t>
  </si>
  <si>
    <t>SECONDARY ACCOUNTS RECONCILIATION - OVERFLOW</t>
  </si>
  <si>
    <t>Kingdoms may require more information to be attached.</t>
  </si>
  <si>
    <t>Bank Name</t>
  </si>
  <si>
    <t>Account  Number</t>
  </si>
  <si>
    <t>Bank's Signature Req:</t>
  </si>
  <si>
    <t>Dual Signature</t>
  </si>
  <si>
    <t>Single Signature</t>
  </si>
  <si>
    <t>Account Type</t>
  </si>
  <si>
    <t>CD</t>
  </si>
  <si>
    <t>Interest Bearing?</t>
  </si>
  <si>
    <t>No</t>
  </si>
  <si>
    <t>**</t>
  </si>
  <si>
    <t>Statement End Date</t>
  </si>
  <si>
    <r>
      <t xml:space="preserve">A: </t>
    </r>
    <r>
      <rPr>
        <sz val="10"/>
        <rFont val="Garamond"/>
        <family val="1"/>
      </rPr>
      <t>Statement Ending Balance</t>
    </r>
  </si>
  <si>
    <t>A</t>
  </si>
  <si>
    <r>
      <t xml:space="preserve">B: </t>
    </r>
    <r>
      <rPr>
        <sz val="10"/>
        <rFont val="Garamond"/>
        <family val="1"/>
      </rPr>
      <t>Total Deposits not credited</t>
    </r>
  </si>
  <si>
    <t>B</t>
  </si>
  <si>
    <r>
      <t xml:space="preserve">C: </t>
    </r>
    <r>
      <rPr>
        <sz val="10"/>
        <rFont val="Garamond"/>
        <family val="1"/>
      </rPr>
      <t>Total Withdrawals not cleared</t>
    </r>
  </si>
  <si>
    <t>Non-Interest Bearing Adjusted Bank Balance (A + B - C)</t>
  </si>
  <si>
    <t>Pg.
 1 
I.a</t>
  </si>
  <si>
    <t>Interest Bearing Adjusted Bank Balance (A + B - C)</t>
  </si>
  <si>
    <t>Pg.
 1 
I.b</t>
  </si>
  <si>
    <t>ENDING BALANCES</t>
  </si>
  <si>
    <t>Ending Balance in Register/Ledger</t>
  </si>
  <si>
    <t>SIGNATORIES</t>
  </si>
  <si>
    <t>Legal Name</t>
  </si>
  <si>
    <t>Member #</t>
  </si>
  <si>
    <t>Expiration mm/yyyy</t>
  </si>
  <si>
    <t>Checking</t>
  </si>
  <si>
    <t>Saving</t>
  </si>
  <si>
    <t>Money Market</t>
  </si>
  <si>
    <t>Other</t>
  </si>
  <si>
    <t>Yes</t>
  </si>
  <si>
    <t>NEWSLETTER INCOME WORKSHEET</t>
  </si>
  <si>
    <t xml:space="preserve">Use this form only if you sell issues of your newsletter.  </t>
  </si>
  <si>
    <t>Newsletter Name:</t>
  </si>
  <si>
    <t>Gross Income:</t>
  </si>
  <si>
    <t>If you sell issues IN ADVANCE using subscriptions, fill in the sections below.</t>
  </si>
  <si>
    <t>Gross Income (A)</t>
  </si>
  <si>
    <t>For calculating price per Issue:</t>
  </si>
  <si>
    <t>Rate 1</t>
  </si>
  <si>
    <t>Rate 2</t>
  </si>
  <si>
    <t>Start Subs Due (B)</t>
  </si>
  <si>
    <t>Price of one subscription:</t>
  </si>
  <si>
    <t>End Subs Due (C)</t>
  </si>
  <si>
    <t># of Issues per Subscription:</t>
  </si>
  <si>
    <t>Adj. Gross Income (A+B-C)</t>
  </si>
  <si>
    <t>Price Per Issue:</t>
  </si>
  <si>
    <t>(A)</t>
  </si>
  <si>
    <t>(B1)</t>
  </si>
  <si>
    <t>(C1)</t>
  </si>
  <si>
    <t>(A) x (B1) x (C1)</t>
  </si>
  <si>
    <t>(B2)</t>
  </si>
  <si>
    <t>(C2)</t>
  </si>
  <si>
    <t>(A) x (B2) x (C2)</t>
  </si>
  <si>
    <t># of Issues</t>
  </si>
  <si>
    <t># of Subs</t>
  </si>
  <si>
    <t>Price per Issue</t>
  </si>
  <si>
    <t xml:space="preserve">Balance of </t>
  </si>
  <si>
    <t>Remaining</t>
  </si>
  <si>
    <t xml:space="preserve">Expiring </t>
  </si>
  <si>
    <t>Subscription Due</t>
  </si>
  <si>
    <t>BEYOND 36 ISSUES</t>
  </si>
  <si>
    <t>Calculate Separately</t>
  </si>
  <si>
    <t>Total :</t>
  </si>
  <si>
    <t>-15-</t>
  </si>
  <si>
    <t>DEDICATED FUND LIST</t>
  </si>
  <si>
    <t xml:space="preserve">Use this form only if you manage multiple funds within your group's accounts. This is a list of all funds and their current balances </t>
  </si>
  <si>
    <t>as of the end date on this report. The total of all funds must equal the total ending cash from the Balance Sheet.</t>
  </si>
  <si>
    <t>Total of lines I.a (End) and I.b (End) on the Comparative Balance Sheet - CASH:</t>
  </si>
  <si>
    <t>Name of Fund</t>
  </si>
  <si>
    <t xml:space="preserve">  Purpose of Fund</t>
  </si>
  <si>
    <t>End-of-Period</t>
  </si>
  <si>
    <t>General Fund</t>
  </si>
  <si>
    <t>All Non-Dedicated Funds</t>
  </si>
  <si>
    <t>TOTAL:</t>
  </si>
  <si>
    <t>-14-</t>
  </si>
  <si>
    <t>FINANCIAL COMMITTEE MEMBERSHIP</t>
  </si>
  <si>
    <t>Mark Only One:</t>
  </si>
  <si>
    <r>
      <t xml:space="preserve">Financial Committee consists of Seneschal, Exchequer, and all other paid members </t>
    </r>
    <r>
      <rPr>
        <b/>
        <sz val="10"/>
        <rFont val="Garamond"/>
        <family val="1"/>
      </rPr>
      <t>in the branch</t>
    </r>
    <r>
      <rPr>
        <sz val="10"/>
        <rFont val="Garamond"/>
        <family val="1"/>
      </rPr>
      <t>.</t>
    </r>
  </si>
  <si>
    <r>
      <t xml:space="preserve">Financial Committee consists of Seneschal, Exchequer, and all other paid members </t>
    </r>
    <r>
      <rPr>
        <b/>
        <sz val="10"/>
        <rFont val="Garamond"/>
        <family val="1"/>
      </rPr>
      <t>voting</t>
    </r>
    <r>
      <rPr>
        <sz val="10"/>
        <rFont val="Garamond"/>
        <family val="1"/>
      </rPr>
      <t xml:space="preserve"> </t>
    </r>
    <r>
      <rPr>
        <b/>
        <sz val="10"/>
        <rFont val="Garamond"/>
        <family val="1"/>
      </rPr>
      <t>at a meeting</t>
    </r>
    <r>
      <rPr>
        <sz val="10"/>
        <rFont val="Garamond"/>
        <family val="1"/>
      </rPr>
      <t>.</t>
    </r>
  </si>
  <si>
    <t>Financial Committee consists of Seneschal, Exchequer, and other specified individuals below.</t>
  </si>
  <si>
    <t>Title</t>
  </si>
  <si>
    <t>Modern Name</t>
  </si>
  <si>
    <t>Membership</t>
  </si>
  <si>
    <t>Expiration</t>
  </si>
  <si>
    <t>SCA Name</t>
  </si>
  <si>
    <t>Number</t>
  </si>
  <si>
    <t>mm/yyyy</t>
  </si>
  <si>
    <t>Seneschal</t>
  </si>
  <si>
    <t>Exchequer</t>
  </si>
  <si>
    <t>-13-</t>
  </si>
  <si>
    <t>EXPENSE DETAIL PART 2</t>
  </si>
  <si>
    <t>20. INSURANCE (NON-SCA)</t>
  </si>
  <si>
    <t>Organization or Person</t>
  </si>
  <si>
    <t>Show TOTAL on Pg. 4 Line 20</t>
  </si>
  <si>
    <t>CONTACT YOUR KINGDOM EXCHEQUER BEFORE USING THIS SECTION!</t>
  </si>
  <si>
    <t xml:space="preserve">28. OTHER EXPENSES: </t>
  </si>
  <si>
    <t>Paid to</t>
  </si>
  <si>
    <t>Show TOTAL on Pg. 4 Line 28</t>
  </si>
  <si>
    <t>-12b-</t>
  </si>
  <si>
    <t>-10b-</t>
  </si>
  <si>
    <t>EXPENSE DETAIL PART 1</t>
  </si>
  <si>
    <t>Remember to select the category in the far left column.</t>
  </si>
  <si>
    <t>12. ADVERTISING (NON-SCA)</t>
  </si>
  <si>
    <t>Organization or Periodical (Not a kingdom newsletter) and date ad was published</t>
  </si>
  <si>
    <t>Show TOTAL on Pg. 4 Line 12</t>
  </si>
  <si>
    <t>13. BAD DEBTS</t>
  </si>
  <si>
    <t>Show TOTAL on Pg. 4 Line 13</t>
  </si>
  <si>
    <t>17. FEES &amp; HONORARIA</t>
  </si>
  <si>
    <t>Service Provided</t>
  </si>
  <si>
    <t>Show TOTAL on Pg. 4 Line 17</t>
  </si>
  <si>
    <t>-12a-</t>
  </si>
  <si>
    <t>INCOME DETAIL PART 2</t>
  </si>
  <si>
    <t>3b. ADJUSTED GROSS EVENT INCOME</t>
  </si>
  <si>
    <t>(A) Gross Gate
Income (+ NMS)</t>
  </si>
  <si>
    <t>(B) 
Total Refunds</t>
  </si>
  <si>
    <t>(A-B) 
Adj. Gross Income</t>
  </si>
  <si>
    <t>TOTAL (A)</t>
  </si>
  <si>
    <t>(A) ACCEPS Income</t>
  </si>
  <si>
    <t>TOTAL (B)</t>
  </si>
  <si>
    <t>Show TOTAL [(A)+(B)] on Pg. 4 Line 3b</t>
  </si>
  <si>
    <r>
      <t xml:space="preserve">7. NET ADVERTISING INCOME 
</t>
    </r>
    <r>
      <rPr>
        <sz val="11"/>
        <rFont val="Garamond"/>
        <family val="1"/>
      </rPr>
      <t>Publication/Issue/Event</t>
    </r>
  </si>
  <si>
    <t>(A) 
Gross Income</t>
  </si>
  <si>
    <t>(B) 
Advertising Cost</t>
  </si>
  <si>
    <t>(A-B) 
Net Income</t>
  </si>
  <si>
    <t>Show TOTALS on Pg. 4 Line 9</t>
  </si>
  <si>
    <r>
      <t xml:space="preserve">10. OTHER INCOME </t>
    </r>
    <r>
      <rPr>
        <sz val="11"/>
        <rFont val="Garamond"/>
        <family val="1"/>
      </rPr>
      <t xml:space="preserve"> Description</t>
    </r>
  </si>
  <si>
    <t>Show TOTAL on Pg. 4 Line 10</t>
  </si>
  <si>
    <t>-11b-</t>
  </si>
  <si>
    <t>INCOME DETAIL PART 1</t>
  </si>
  <si>
    <r>
      <t xml:space="preserve">1a. FUNDRAISING INCOME (INTERNAL) </t>
    </r>
    <r>
      <rPr>
        <sz val="11"/>
        <rFont val="Garamond"/>
        <family val="1"/>
      </rPr>
      <t>Event</t>
    </r>
  </si>
  <si>
    <t>Activity at the event</t>
  </si>
  <si>
    <t>Show TOTAL on Pg. 4 Line 1a</t>
  </si>
  <si>
    <r>
      <t xml:space="preserve">1b. FUNDRAISING INCOME (EXTERNAL) </t>
    </r>
    <r>
      <rPr>
        <sz val="11"/>
        <rFont val="Garamond"/>
        <family val="1"/>
      </rPr>
      <t>Place</t>
    </r>
  </si>
  <si>
    <t>Activity</t>
  </si>
  <si>
    <t>Show TOTAL on Pg. 4 Line 1b</t>
  </si>
  <si>
    <t>2. DIRECT CONTRIBUTIONS</t>
  </si>
  <si>
    <t xml:space="preserve">a) Donations received without consideration (receiving nothing in return) </t>
  </si>
  <si>
    <t>d) Value of Asset Donations and Regalia Improvements (from page 7)</t>
  </si>
  <si>
    <t>Show TOTAL on Pg. 4 Line 2</t>
  </si>
  <si>
    <r>
      <t xml:space="preserve">3a. INCOME FROM DEMOS AND ACTIVITY FEES </t>
    </r>
    <r>
      <rPr>
        <sz val="11"/>
        <rFont val="Garamond"/>
        <family val="1"/>
      </rPr>
      <t>From</t>
    </r>
  </si>
  <si>
    <t>Show TOTAL on Pg. 4 Line 3a</t>
  </si>
  <si>
    <t>-11a-</t>
  </si>
  <si>
    <t>SCA FUNDS TRANSFERRED DETAIL - OUT</t>
  </si>
  <si>
    <t>Show TOTAL on Pg. 4 Line 30a</t>
  </si>
  <si>
    <t>TOTAL TRANSFERS TO OUTSIDE THE KINGDOM:  [(A)+(B)]</t>
  </si>
  <si>
    <t>Pg. 4 Line 30b</t>
  </si>
  <si>
    <t>-10-</t>
  </si>
  <si>
    <t>SCA FUNDS TRANSFERRED DETAIL - IN</t>
  </si>
  <si>
    <r>
      <rPr>
        <b/>
        <sz val="11"/>
        <rFont val="Garamond"/>
        <family val="1"/>
      </rPr>
      <t>NEW:</t>
    </r>
    <r>
      <rPr>
        <sz val="11"/>
        <rFont val="Garamond"/>
        <family val="1"/>
      </rPr>
      <t xml:space="preserve"> FUNDS RECEIVED FROM </t>
    </r>
    <r>
      <rPr>
        <b/>
        <sz val="11"/>
        <rFont val="Garamond"/>
        <family val="1"/>
      </rPr>
      <t>ACCEPS</t>
    </r>
    <r>
      <rPr>
        <sz val="11"/>
        <rFont val="Garamond"/>
        <family val="1"/>
      </rPr>
      <t xml:space="preserve"> GET REPORTED ON 11.b INCOME DTL!!!</t>
    </r>
  </si>
  <si>
    <t>Show TOTAL on Pg. 4 Line 4a</t>
  </si>
  <si>
    <t>OUTSIDE THE KINGDOM 
Kingdom and Branch or Account</t>
  </si>
  <si>
    <t>Show TOTAL on Pg. 4 Line 4b</t>
  </si>
  <si>
    <t>-9-</t>
  </si>
  <si>
    <t>DEPRECIATION DETAIL</t>
  </si>
  <si>
    <r>
      <t xml:space="preserve">To remove an item previously listed, </t>
    </r>
    <r>
      <rPr>
        <b/>
        <sz val="8"/>
        <rFont val="Garamond"/>
        <family val="1"/>
      </rPr>
      <t>do not</t>
    </r>
    <r>
      <rPr>
        <sz val="8"/>
        <rFont val="Garamond"/>
        <family val="1"/>
      </rPr>
      <t xml:space="preserve"> list it here. Instead, list it on the bottom of page 7 for reported equipment.</t>
    </r>
  </si>
  <si>
    <r>
      <t xml:space="preserve">Note: </t>
    </r>
    <r>
      <rPr>
        <sz val="10"/>
        <rFont val="Garamond"/>
        <family val="1"/>
      </rPr>
      <t xml:space="preserve">If the item is </t>
    </r>
    <r>
      <rPr>
        <b/>
        <u/>
        <sz val="10"/>
        <rFont val="Garamond"/>
        <family val="1"/>
      </rPr>
      <t>not</t>
    </r>
    <r>
      <rPr>
        <sz val="10"/>
        <rFont val="Garamond"/>
        <family val="1"/>
      </rPr>
      <t xml:space="preserve"> electronic or a trailer, it belongs to 7 year property below. For trailers, put in comments whether it is licensed.</t>
    </r>
  </si>
  <si>
    <t>MACRS Schedule 5 Year</t>
  </si>
  <si>
    <r>
      <t xml:space="preserve">NOTE: </t>
    </r>
    <r>
      <rPr>
        <i/>
        <sz val="10"/>
        <rFont val="Garamond"/>
        <family val="1"/>
      </rPr>
      <t>Depreciation this year (D) is only calculated during 4th quarter for the year.</t>
    </r>
  </si>
  <si>
    <t>Year Purchased</t>
  </si>
  <si>
    <t>Percent to depreciate by year</t>
  </si>
  <si>
    <r>
      <t xml:space="preserve">Equipment
(purchases or value 
&gt; $500 each)
</t>
    </r>
    <r>
      <rPr>
        <sz val="10"/>
        <rFont val="Garamond"/>
        <family val="1"/>
      </rPr>
      <t xml:space="preserve">Item Description </t>
    </r>
  </si>
  <si>
    <t xml:space="preserve">
Prior Cost or Value</t>
  </si>
  <si>
    <t>MACRS Schedule 7 Year</t>
  </si>
  <si>
    <t>5 Year Total + 7 Year Total</t>
  </si>
  <si>
    <t>Pg. 3 I.f</t>
  </si>
  <si>
    <r>
      <t xml:space="preserve">Pg.1 </t>
    </r>
    <r>
      <rPr>
        <b/>
        <sz val="10"/>
        <rFont val="Garamond"/>
        <family val="1"/>
      </rPr>
      <t>I.g(Start)</t>
    </r>
  </si>
  <si>
    <t>Pg. 4 L 15</t>
  </si>
  <si>
    <t>Pg. 3 I.g</t>
  </si>
  <si>
    <t>(Start)</t>
  </si>
  <si>
    <t>(End)</t>
  </si>
  <si>
    <t xml:space="preserve"> -8-</t>
  </si>
  <si>
    <t>REGALIA &amp; OTHER SALES DETAIL</t>
  </si>
  <si>
    <r>
      <t xml:space="preserve">To </t>
    </r>
    <r>
      <rPr>
        <b/>
        <sz val="10"/>
        <rFont val="Garamond"/>
        <family val="1"/>
      </rPr>
      <t>change</t>
    </r>
    <r>
      <rPr>
        <sz val="10"/>
        <rFont val="Garamond"/>
        <family val="1"/>
      </rPr>
      <t xml:space="preserve"> the value of an item, enter the difference in value under column (C). Increase is positive, decrease is negative.</t>
    </r>
  </si>
  <si>
    <t>Pg. 3 I.e 
(Start)</t>
  </si>
  <si>
    <t>Pg. 31a, 
Line 2.c</t>
  </si>
  <si>
    <t>Pg. 3 I.e 
(End)</t>
  </si>
  <si>
    <r>
      <t>OTHER SALES INCOME</t>
    </r>
    <r>
      <rPr>
        <sz val="10"/>
        <rFont val="Garamond"/>
        <family val="1"/>
      </rPr>
      <t>:</t>
    </r>
  </si>
  <si>
    <t>-7-</t>
  </si>
  <si>
    <t>-6-</t>
  </si>
  <si>
    <t>LIABILITY DETAIL WORKSHEET</t>
  </si>
  <si>
    <t>Deferred Revenue is event income that has been collected before the end of the period for an event that will occur after the end</t>
  </si>
  <si>
    <t xml:space="preserve">of the period. For the report before the event, enter the name of the event, and any event income collected as the current amount. </t>
  </si>
  <si>
    <t>For the report after the event, move the amount to the prior amount and zero out the current amount for that event.</t>
  </si>
  <si>
    <t xml:space="preserve">For example, Alabaster Alley's 12th night event accepts reservations in December. Any funds received in December would be </t>
  </si>
  <si>
    <t>reported as Current Deferred Revenue on the 4th quarter report, and Prior Deferred Revenue on the 1st quarter report next year.</t>
  </si>
  <si>
    <t>Payables are any funds owed to a third party that have not yet been paid. An example is a reimbursement for receipts submitted,</t>
  </si>
  <si>
    <t>but a check has not yet been written.</t>
  </si>
  <si>
    <t>Other Liabilities are any other funds that are owed that do not fall into any other category.</t>
  </si>
  <si>
    <t>-5b-</t>
  </si>
  <si>
    <t>ASSET DETAIL WORKSHEET</t>
  </si>
  <si>
    <t>Undeposited funds are cash or checks not yet deposited into an account, and the amount of any temporary cash funds that may exist.</t>
  </si>
  <si>
    <t>Enter the total amount below with the reason it is not in a bank. Also enter any undeposited transfer checks written in prior year.</t>
  </si>
  <si>
    <r>
      <rPr>
        <i/>
        <sz val="9"/>
        <rFont val="Garamond"/>
        <family val="1"/>
      </rPr>
      <t>4th quarter only:</t>
    </r>
    <r>
      <rPr>
        <sz val="9"/>
        <rFont val="Garamond"/>
        <family val="1"/>
      </rPr>
      <t xml:space="preserve"> Also enter any undeposited transfer checks written in prior year.</t>
    </r>
  </si>
  <si>
    <t>UNDEPOSITED FUNDS AND LATE-ARRIVING TRANSFER CHECKS</t>
  </si>
  <si>
    <t xml:space="preserve">Sending Branch or Reason </t>
  </si>
  <si>
    <t>Add TOTAL to Pg. 3 I.a (End)</t>
  </si>
  <si>
    <t>toward the final payment. We are still owed the product or service for which that payment is related, or a refund.</t>
  </si>
  <si>
    <t>-5a-</t>
  </si>
  <si>
    <t>INCOME STATEMENT</t>
  </si>
  <si>
    <t>INCOME</t>
  </si>
  <si>
    <t>(from page)</t>
  </si>
  <si>
    <t>Gross</t>
  </si>
  <si>
    <t>Cost</t>
  </si>
  <si>
    <t xml:space="preserve"> Amount</t>
  </si>
  <si>
    <t>1a</t>
  </si>
  <si>
    <r>
      <t xml:space="preserve">Fund Raising: </t>
    </r>
    <r>
      <rPr>
        <b/>
        <sz val="10"/>
        <rFont val="Garamond"/>
        <family val="1"/>
      </rPr>
      <t xml:space="preserve">Non-medieval </t>
    </r>
    <r>
      <rPr>
        <sz val="10"/>
        <rFont val="Garamond"/>
        <family val="1"/>
      </rPr>
      <t>activities to earn 
income (raffles, car washes, bake sales, etc.)</t>
    </r>
  </si>
  <si>
    <t>(11a)</t>
  </si>
  <si>
    <t>INTERNAL</t>
  </si>
  <si>
    <t>1b</t>
  </si>
  <si>
    <t>EXTERNAL</t>
  </si>
  <si>
    <r>
      <t xml:space="preserve">Direct Contributions/Donations: </t>
    </r>
    <r>
      <rPr>
        <b/>
        <sz val="10"/>
        <rFont val="Garamond"/>
        <family val="1"/>
      </rPr>
      <t>No activity</t>
    </r>
  </si>
  <si>
    <t>3a</t>
  </si>
  <si>
    <r>
      <t xml:space="preserve">Activity Related: </t>
    </r>
    <r>
      <rPr>
        <b/>
        <sz val="10"/>
        <rFont val="Garamond"/>
        <family val="1"/>
      </rPr>
      <t>Medieval</t>
    </r>
    <r>
      <rPr>
        <sz val="10"/>
        <rFont val="Garamond"/>
        <family val="1"/>
      </rPr>
      <t xml:space="preserve"> activities to earn income (events, demos, heraldry fees)</t>
    </r>
  </si>
  <si>
    <t>Income from Demos and Activity Fees</t>
  </si>
  <si>
    <t>3b</t>
  </si>
  <si>
    <t>(11b)</t>
  </si>
  <si>
    <t>Adjusted Gross Event Income</t>
  </si>
  <si>
    <t>4a</t>
  </si>
  <si>
    <t>Funds Transferred In from Another SCA Account</t>
  </si>
  <si>
    <t>(9)</t>
  </si>
  <si>
    <t xml:space="preserve">WITHIN KINGDOM </t>
  </si>
  <si>
    <t>4b</t>
  </si>
  <si>
    <t xml:space="preserve">OUTSIDE KINGDOM </t>
  </si>
  <si>
    <t>Interest Earned</t>
  </si>
  <si>
    <t>Net Inventory Sales Income</t>
  </si>
  <si>
    <t>(6)</t>
  </si>
  <si>
    <t>Gross-Cost=Net</t>
  </si>
  <si>
    <t>Other Sales Income</t>
  </si>
  <si>
    <t>(7)</t>
  </si>
  <si>
    <t>Adjusted Gross Newsletter Income</t>
  </si>
  <si>
    <t>(15)</t>
  </si>
  <si>
    <t>Net Advertising Income</t>
  </si>
  <si>
    <t xml:space="preserve">Other Income </t>
  </si>
  <si>
    <t xml:space="preserve">TOTAL GROSS INCOME </t>
  </si>
  <si>
    <t>(Sum of Lines 1 through 9)</t>
  </si>
  <si>
    <t>EXPENSES</t>
  </si>
  <si>
    <t>Office &amp; Admin.</t>
  </si>
  <si>
    <t>Activity Related</t>
  </si>
  <si>
    <t>Fund Raising</t>
  </si>
  <si>
    <t>Total</t>
  </si>
  <si>
    <t>Advertising (NON-SCA)</t>
  </si>
  <si>
    <t>(12a)</t>
  </si>
  <si>
    <t>Bad Debts</t>
  </si>
  <si>
    <t>Bank Service Charges</t>
  </si>
  <si>
    <t xml:space="preserve">Depreciation </t>
  </si>
  <si>
    <t>(8)</t>
  </si>
  <si>
    <t>Equipment Rental &amp; Maintenance</t>
  </si>
  <si>
    <t xml:space="preserve">Fees &amp; Honoraria    </t>
  </si>
  <si>
    <t>Food</t>
  </si>
  <si>
    <t>General Supplies</t>
  </si>
  <si>
    <t>Insurance (NON-SCA)</t>
  </si>
  <si>
    <t>(12b)</t>
  </si>
  <si>
    <t>Occupancy &amp; Site Charges</t>
  </si>
  <si>
    <t>Postage &amp; Shipping, PO Box Rental</t>
  </si>
  <si>
    <t>Printing &amp; Publications</t>
  </si>
  <si>
    <t>Released Equipment</t>
  </si>
  <si>
    <t>Telephone</t>
  </si>
  <si>
    <t>Travel (Gas, Tolls, Airfare)</t>
  </si>
  <si>
    <r>
      <t>SUB-TOTAL</t>
    </r>
    <r>
      <rPr>
        <b/>
        <sz val="10"/>
        <rFont val="Garamond"/>
        <family val="1"/>
      </rPr>
      <t xml:space="preserve">                       (Lines 12-26)</t>
    </r>
  </si>
  <si>
    <t xml:space="preserve">Other Expenses </t>
  </si>
  <si>
    <t xml:space="preserve">Donations to SCA, Inc. Subsidiaries and Other 501(c)(3) [Nonprofit] Organizations   </t>
  </si>
  <si>
    <t>30a</t>
  </si>
  <si>
    <t xml:space="preserve">Funds Transferred Out to Another SCA Account </t>
  </si>
  <si>
    <t>WITHIN KINGDOM</t>
  </si>
  <si>
    <t>(10)</t>
  </si>
  <si>
    <t>30b</t>
  </si>
  <si>
    <t>OUTSIDE KINGDOM</t>
  </si>
  <si>
    <t>TOTAL EXPENSES</t>
  </si>
  <si>
    <t>(Line 27 TOTAL + Lines 28 to 30b)</t>
  </si>
  <si>
    <r>
      <t xml:space="preserve">NET INCOME  </t>
    </r>
    <r>
      <rPr>
        <i/>
        <sz val="11"/>
        <rFont val="Garamond"/>
        <family val="1"/>
      </rPr>
      <t>(MUST MATCH Change in Net Worth)</t>
    </r>
  </si>
  <si>
    <t>(Line 11 Minus Line 31)</t>
  </si>
  <si>
    <t>Legal Names:</t>
  </si>
  <si>
    <t>Print</t>
  </si>
  <si>
    <t>Sign</t>
  </si>
  <si>
    <t>Exchequer:</t>
  </si>
  <si>
    <t>Date:</t>
  </si>
  <si>
    <t>Seneschal:</t>
  </si>
  <si>
    <t>-4-</t>
  </si>
  <si>
    <t>COMPARATIVE BALANCE STATEMENT</t>
  </si>
  <si>
    <r>
      <t xml:space="preserve">For </t>
    </r>
    <r>
      <rPr>
        <b/>
        <sz val="10"/>
        <rFont val="Garamond"/>
        <family val="1"/>
      </rPr>
      <t>Cumulative</t>
    </r>
    <r>
      <rPr>
        <sz val="10"/>
        <rFont val="Garamond"/>
        <family val="1"/>
      </rPr>
      <t xml:space="preserve"> Quarterly Reports, use </t>
    </r>
    <r>
      <rPr>
        <b/>
        <sz val="10"/>
        <rFont val="Garamond"/>
        <family val="1"/>
      </rPr>
      <t>last year's</t>
    </r>
    <r>
      <rPr>
        <sz val="10"/>
        <rFont val="Garamond"/>
        <family val="1"/>
      </rPr>
      <t xml:space="preserve"> Comparative Balance Sheet (End) amounts for the (Start) amounts. </t>
    </r>
  </si>
  <si>
    <r>
      <t xml:space="preserve">For </t>
    </r>
    <r>
      <rPr>
        <b/>
        <sz val="10"/>
        <rFont val="Garamond"/>
        <family val="1"/>
      </rPr>
      <t>Sequential</t>
    </r>
    <r>
      <rPr>
        <sz val="10"/>
        <rFont val="Garamond"/>
        <family val="1"/>
      </rPr>
      <t xml:space="preserve"> Quarterly Reports, use </t>
    </r>
    <r>
      <rPr>
        <b/>
        <sz val="10"/>
        <rFont val="Garamond"/>
        <family val="1"/>
      </rPr>
      <t>last report's</t>
    </r>
    <r>
      <rPr>
        <sz val="10"/>
        <rFont val="Garamond"/>
        <family val="1"/>
      </rPr>
      <t xml:space="preserve"> Comparative Balance Sheet (End) amounts for the (Start) amounts. </t>
    </r>
  </si>
  <si>
    <r>
      <t xml:space="preserve">For </t>
    </r>
    <r>
      <rPr>
        <b/>
        <sz val="10"/>
        <rFont val="Garamond"/>
        <family val="1"/>
      </rPr>
      <t>Year-end</t>
    </r>
    <r>
      <rPr>
        <sz val="10"/>
        <rFont val="Garamond"/>
        <family val="1"/>
      </rPr>
      <t xml:space="preserve"> Reports, the (Start) numbers will be provided to you by the Kingdom Exchequer. The numbers may have </t>
    </r>
  </si>
  <si>
    <t>changed from what was submitted last year because of transfer reconciliation between your account and other accounts.</t>
  </si>
  <si>
    <t>The Year-end Report must be signed by the person preparing the report.</t>
  </si>
  <si>
    <t xml:space="preserve">(START) FIGURES MAY NOT BE CHANGED UNDER ANY CIRCUMSTANCES! </t>
  </si>
  <si>
    <t>I.  ASSETS</t>
  </si>
  <si>
    <t>Start</t>
  </si>
  <si>
    <t xml:space="preserve">End </t>
  </si>
  <si>
    <t xml:space="preserve">a)  Undeposited and Non-Interest Bearing Cash </t>
  </si>
  <si>
    <t>(3,5a)</t>
  </si>
  <si>
    <t>b)  Cash Earning Interest</t>
  </si>
  <si>
    <t>(3)</t>
  </si>
  <si>
    <t>c)  Receivables</t>
  </si>
  <si>
    <t>(5a)</t>
  </si>
  <si>
    <t>d)  Inventory For Sale (Major Inventory)</t>
  </si>
  <si>
    <t>e)  Regalia &amp; Non-Depreciated Equipment</t>
  </si>
  <si>
    <t>f)  Depreciated Equipment</t>
  </si>
  <si>
    <t>g)  MINUS Accumulated Depreciation</t>
  </si>
  <si>
    <t>h)  Prepaid Expenses</t>
  </si>
  <si>
    <t>i)  Other Assets</t>
  </si>
  <si>
    <t>j) TOTAL ASSETS</t>
  </si>
  <si>
    <r>
      <t xml:space="preserve">Add </t>
    </r>
    <r>
      <rPr>
        <b/>
        <sz val="11"/>
        <rFont val="Garamond"/>
        <family val="1"/>
      </rPr>
      <t>a</t>
    </r>
    <r>
      <rPr>
        <sz val="11"/>
        <rFont val="Garamond"/>
        <family val="1"/>
      </rPr>
      <t xml:space="preserve"> through </t>
    </r>
    <r>
      <rPr>
        <b/>
        <sz val="11"/>
        <rFont val="Garamond"/>
        <family val="1"/>
      </rPr>
      <t xml:space="preserve">f, </t>
    </r>
    <r>
      <rPr>
        <sz val="11"/>
        <rFont val="Garamond"/>
        <family val="1"/>
      </rPr>
      <t>subtract</t>
    </r>
    <r>
      <rPr>
        <b/>
        <sz val="11"/>
        <rFont val="Garamond"/>
        <family val="1"/>
      </rPr>
      <t xml:space="preserve"> g, 
</t>
    </r>
    <r>
      <rPr>
        <sz val="11"/>
        <rFont val="Garamond"/>
        <family val="1"/>
      </rPr>
      <t>then</t>
    </r>
    <r>
      <rPr>
        <b/>
        <sz val="11"/>
        <rFont val="Garamond"/>
        <family val="1"/>
      </rPr>
      <t xml:space="preserve"> </t>
    </r>
    <r>
      <rPr>
        <sz val="11"/>
        <rFont val="Garamond"/>
        <family val="1"/>
      </rPr>
      <t>add</t>
    </r>
    <r>
      <rPr>
        <b/>
        <sz val="11"/>
        <rFont val="Garamond"/>
        <family val="1"/>
      </rPr>
      <t xml:space="preserve"> h</t>
    </r>
    <r>
      <rPr>
        <sz val="11"/>
        <rFont val="Garamond"/>
        <family val="1"/>
      </rPr>
      <t xml:space="preserve"> and </t>
    </r>
    <r>
      <rPr>
        <b/>
        <sz val="11"/>
        <rFont val="Garamond"/>
        <family val="1"/>
      </rPr>
      <t>i</t>
    </r>
  </si>
  <si>
    <t>II.  LIABILITIES</t>
  </si>
  <si>
    <t>a)  Newsletter Subscriptions Due</t>
  </si>
  <si>
    <t xml:space="preserve">b)  Deferred Revenue </t>
  </si>
  <si>
    <t>(5b)</t>
  </si>
  <si>
    <t>c)  Payables</t>
  </si>
  <si>
    <t>d)  Other Liabilities</t>
  </si>
  <si>
    <t>e)  TOTAL LIABILITIES</t>
  </si>
  <si>
    <r>
      <t xml:space="preserve">Add </t>
    </r>
    <r>
      <rPr>
        <b/>
        <sz val="11"/>
        <rFont val="Garamond"/>
        <family val="1"/>
      </rPr>
      <t>a</t>
    </r>
    <r>
      <rPr>
        <sz val="11"/>
        <rFont val="Garamond"/>
        <family val="1"/>
      </rPr>
      <t xml:space="preserve"> through </t>
    </r>
    <r>
      <rPr>
        <b/>
        <sz val="11"/>
        <rFont val="Garamond"/>
        <family val="1"/>
      </rPr>
      <t>d</t>
    </r>
  </si>
  <si>
    <t>III.  NET WORTH</t>
  </si>
  <si>
    <r>
      <t xml:space="preserve">Line </t>
    </r>
    <r>
      <rPr>
        <b/>
        <sz val="12"/>
        <rFont val="Garamond"/>
        <family val="1"/>
      </rPr>
      <t>I.i</t>
    </r>
    <r>
      <rPr>
        <sz val="12"/>
        <rFont val="Garamond"/>
        <family val="1"/>
      </rPr>
      <t xml:space="preserve"> minus Line </t>
    </r>
    <r>
      <rPr>
        <b/>
        <sz val="12"/>
        <rFont val="Garamond"/>
        <family val="1"/>
      </rPr>
      <t>II.d</t>
    </r>
  </si>
  <si>
    <t>Proof:</t>
  </si>
  <si>
    <t>Change in Net Worth</t>
  </si>
  <si>
    <t>III(End) - III(Start)</t>
  </si>
  <si>
    <t>(A = B) ? If NO, the report is incomplete.</t>
  </si>
  <si>
    <t>Net Income</t>
  </si>
  <si>
    <t>Income Statement Line 32</t>
  </si>
  <si>
    <t>(B)</t>
  </si>
  <si>
    <t>Signatures below certify that the information on this report is correct and complete to the best of their knowledge.</t>
  </si>
  <si>
    <t>-3-</t>
  </si>
  <si>
    <t>-2b-</t>
  </si>
  <si>
    <t>PRIMARY ACCOUNT RECONCILIATION</t>
  </si>
  <si>
    <r>
      <t xml:space="preserve">Complete this form for the </t>
    </r>
    <r>
      <rPr>
        <b/>
        <sz val="10"/>
        <rFont val="Garamond"/>
        <family val="1"/>
      </rPr>
      <t>primary</t>
    </r>
    <r>
      <rPr>
        <sz val="10"/>
        <rFont val="Garamond"/>
        <family val="1"/>
      </rPr>
      <t xml:space="preserve"> bank account held and managed by this Society branch or office.  Attach a copy of</t>
    </r>
  </si>
  <si>
    <t xml:space="preserve">the bank statement which includes ending date of period. Kingdoms may require more information to be attached. If your </t>
  </si>
  <si>
    <t>branch has funds but does not keep them in a bank account, use the Comment page to explain how the funds are managed.</t>
  </si>
  <si>
    <t>Bank Name:</t>
  </si>
  <si>
    <t>Bank Account Title:</t>
  </si>
  <si>
    <t>Bank Account Type :</t>
  </si>
  <si>
    <t>Bank's Signature Requirement:</t>
  </si>
  <si>
    <t>Bank Account Number :</t>
  </si>
  <si>
    <t>Statement Ending Date:</t>
  </si>
  <si>
    <t>Bank Branch Phone Number and Name of Contact:</t>
  </si>
  <si>
    <t>1. Balance from bank statement at end of period</t>
  </si>
  <si>
    <t>Deposit Date</t>
  </si>
  <si>
    <t>Amount of Deposit</t>
  </si>
  <si>
    <t xml:space="preserve">2. Deposits not cleared on statement        </t>
  </si>
  <si>
    <t>Check Number</t>
  </si>
  <si>
    <t>Date</t>
  </si>
  <si>
    <t>Check Amount</t>
  </si>
  <si>
    <t>3. Checks not cleared on statement</t>
  </si>
  <si>
    <t xml:space="preserve">4. Adjusted ACCOUNT Balance (Line 1 + Line 2  - Line 3) </t>
  </si>
  <si>
    <t xml:space="preserve">5. Ending LEDGER or REGISTER Balance </t>
  </si>
  <si>
    <t xml:space="preserve">6. Does this account earn interest? (YES or NO)          </t>
  </si>
  <si>
    <t xml:space="preserve">NO: add line 5 to Pg. 3 Line I.a.(End) </t>
  </si>
  <si>
    <t>YES: add line 5 to Pg. 3 Line I.b.(End)</t>
  </si>
  <si>
    <t>All Persons below are on the signature card as of (date):</t>
  </si>
  <si>
    <t>Legal Name (Print)</t>
  </si>
  <si>
    <t>Address</t>
  </si>
  <si>
    <t>Member # / Exp mm/yyyy</t>
  </si>
  <si>
    <t xml:space="preserve">Branch accounts must include the exchequer and the Kingdom exchequer (or their designate) as signatories. </t>
  </si>
  <si>
    <t>Sign:</t>
  </si>
  <si>
    <t>-2a-</t>
  </si>
  <si>
    <t>CHANCELLOR OF THE EXCHEQUER CONTACT INFORMATION</t>
  </si>
  <si>
    <t>Warrant End Date:</t>
  </si>
  <si>
    <t>Legal Name:</t>
  </si>
  <si>
    <t>Street Address:</t>
  </si>
  <si>
    <t>City:</t>
  </si>
  <si>
    <t>State or
Province:</t>
  </si>
  <si>
    <t>Zip or
Postal Code:</t>
  </si>
  <si>
    <t xml:space="preserve">Home
Telephone:        </t>
  </si>
  <si>
    <t>Alternate 
Phone:</t>
  </si>
  <si>
    <t xml:space="preserve">Internet or E-mail Address 
(Required if available): </t>
  </si>
  <si>
    <t>Membership #:</t>
  </si>
  <si>
    <t>SCA Name:</t>
  </si>
  <si>
    <t>Exp. Date:</t>
  </si>
  <si>
    <t>Mailing address (IF NOT THE SAME AS ABOVE):</t>
  </si>
  <si>
    <t>PO Box/Address:</t>
  </si>
  <si>
    <t>Deputy for:</t>
  </si>
  <si>
    <t>-1-</t>
  </si>
  <si>
    <t>EURO €</t>
  </si>
  <si>
    <t>U.K. £</t>
  </si>
  <si>
    <t>noprint</t>
  </si>
  <si>
    <t>X</t>
  </si>
  <si>
    <t>Event Name</t>
  </si>
  <si>
    <t>ACCEPS Income: Event Name</t>
  </si>
  <si>
    <t>on to the Balance Sheet. Attach copies of the bank statements which include ending date of period and reconciliation for each account.</t>
  </si>
  <si>
    <r>
      <t xml:space="preserve">Complete one column for each </t>
    </r>
    <r>
      <rPr>
        <b/>
        <sz val="10"/>
        <rFont val="Garamond"/>
        <family val="1"/>
      </rPr>
      <t>secondary</t>
    </r>
    <r>
      <rPr>
        <sz val="10"/>
        <rFont val="Garamond"/>
        <family val="1"/>
      </rPr>
      <t xml:space="preserve"> bank account held and managed by this Society branch or office.  </t>
    </r>
    <r>
      <rPr>
        <b/>
        <sz val="10"/>
        <rFont val="Garamond"/>
        <family val="1"/>
      </rPr>
      <t xml:space="preserve">Fill in all information </t>
    </r>
    <r>
      <rPr>
        <sz val="10"/>
        <rFont val="Garamond"/>
        <family val="1"/>
      </rPr>
      <t xml:space="preserve">for the data to pass </t>
    </r>
  </si>
  <si>
    <t>5.h LIABILITY DTL</t>
  </si>
  <si>
    <t>5.i LIABILITY DTL</t>
  </si>
  <si>
    <r>
      <rPr>
        <b/>
        <sz val="10"/>
        <rFont val="Garamond"/>
        <family val="1"/>
      </rPr>
      <t>OpenOffice users</t>
    </r>
    <r>
      <rPr>
        <sz val="10"/>
        <rFont val="Garamond"/>
        <family val="1"/>
      </rPr>
      <t xml:space="preserve">: Please use OpenOffice 3.1 or later. 
To enable macros in Open Office: Set the “Executable Code” &amp; "Save original Basic Code" check-boxes under: 
Tools | Options | Load/Save | VBA Properties.                     
Help is available at </t>
    </r>
    <r>
      <rPr>
        <u/>
        <sz val="10"/>
        <rFont val="Garamond"/>
        <family val="1"/>
      </rPr>
      <t>http://antir.sca.org/Offices/Exchequers/OO/index.php</t>
    </r>
  </si>
  <si>
    <t>OA</t>
  </si>
  <si>
    <t>FR</t>
  </si>
  <si>
    <t>AS XLV 3.1.2</t>
  </si>
  <si>
    <t>Montengarde</t>
  </si>
  <si>
    <t>Candace Collett</t>
  </si>
  <si>
    <t>AB</t>
  </si>
  <si>
    <t>587-335-6445</t>
  </si>
  <si>
    <t>Asa Nordoster</t>
  </si>
  <si>
    <t>First Calgary</t>
  </si>
  <si>
    <t>Chequing</t>
  </si>
  <si>
    <t>Febtoberfest</t>
  </si>
  <si>
    <t>Quartermaster</t>
  </si>
  <si>
    <t>Culinary</t>
  </si>
  <si>
    <t>Baronial Expenses</t>
  </si>
  <si>
    <t>Rapier</t>
  </si>
  <si>
    <t>Kristine Saxberg</t>
  </si>
  <si>
    <t>exchequer@montengarde.com</t>
  </si>
  <si>
    <t>31-08-18</t>
  </si>
  <si>
    <t>#16, 417 - 2 Avenue NE</t>
  </si>
  <si>
    <t>Calgary</t>
  </si>
  <si>
    <t>T2E 0E7</t>
  </si>
  <si>
    <t>Baron</t>
  </si>
  <si>
    <t>Steve Haywood</t>
  </si>
  <si>
    <t>Henry Jakl</t>
  </si>
  <si>
    <t>Member at Large</t>
  </si>
  <si>
    <t>John Fidlar</t>
  </si>
  <si>
    <t>CHQ 170: SCA Avacal, 12th Night 2017 NMR</t>
  </si>
  <si>
    <t>170</t>
  </si>
  <si>
    <t>Dec. 2016 - Jan. 2017 Fight Practice Drop-Ins and Passes (x6)</t>
  </si>
  <si>
    <t>Jan. - Feb. 2017 Fight Practice Drop-Ins and Passes (x4)</t>
  </si>
  <si>
    <t>12th Night 2017 Gate</t>
  </si>
  <si>
    <t>Baroness</t>
  </si>
  <si>
    <t>Simone Haywood-Brazel</t>
  </si>
  <si>
    <t>Chatelaine</t>
  </si>
  <si>
    <t>Heavy</t>
  </si>
  <si>
    <t>Archery</t>
  </si>
  <si>
    <t>A&amp;S</t>
  </si>
  <si>
    <t>Chronicler</t>
  </si>
  <si>
    <t>Scribe</t>
  </si>
  <si>
    <t>Herald</t>
  </si>
  <si>
    <t>Largess</t>
  </si>
  <si>
    <t>Kitchen</t>
  </si>
  <si>
    <t>Equestrian</t>
  </si>
  <si>
    <t>Youth officer</t>
  </si>
  <si>
    <t>Lethbridge</t>
  </si>
  <si>
    <t>Lost and found</t>
  </si>
  <si>
    <t>Fight Practice</t>
  </si>
  <si>
    <t>010</t>
  </si>
  <si>
    <t>015</t>
  </si>
  <si>
    <t>014</t>
  </si>
  <si>
    <t>CHQ 014: SCA Avacal, Summer Coronation 2017 NMR</t>
  </si>
  <si>
    <t>CHQ 015: SCA Avacal, Summer Coronation 2017 Profit Share</t>
  </si>
  <si>
    <t>Feb. - Mar. 2017 Fight Practice Drop-Ins</t>
  </si>
  <si>
    <t>Mar. - Apr. 2017 Fight Practice Drop-Ins</t>
  </si>
  <si>
    <t>Summer Coronation 2017 Gate</t>
  </si>
  <si>
    <t>1019 Drury Ave NE</t>
  </si>
  <si>
    <t>Calgary, AB, T2E 0M3</t>
  </si>
  <si>
    <t>023</t>
  </si>
  <si>
    <t>026</t>
  </si>
  <si>
    <t>Kingdom Exchequer</t>
  </si>
  <si>
    <t>3023 Blakiston Drive NW, Unit 101</t>
  </si>
  <si>
    <t>Calgary. AB  T2L 1L7</t>
  </si>
  <si>
    <t>Calgary, AB  T3K 4M4</t>
  </si>
  <si>
    <t>195 Coventry Green NE</t>
  </si>
  <si>
    <t>CHQ 019: SCA Avacal, Dragon Slayer 2017 NMR</t>
  </si>
  <si>
    <t>019</t>
  </si>
  <si>
    <t>CHQ 023: SCA Avacal, Award Submissions (x4)</t>
  </si>
  <si>
    <t>CHQ 026: SCA Avacal, Sargent Trails 2017 NMR</t>
  </si>
  <si>
    <t>Windwyrm Spring Regional Practice Gate Donations</t>
  </si>
  <si>
    <t>May - June 2017 Fight Practice Drop-Ins and Passes (x5)</t>
  </si>
  <si>
    <t>Dragon Slayer 2017 Gate</t>
  </si>
  <si>
    <t>Sargent Trials 2017 Gate</t>
  </si>
  <si>
    <t>CHQ 030: Jeffrey Moore, War Horse 2017 Equestrian Insurance</t>
  </si>
  <si>
    <t>Peter Von Setsingon</t>
  </si>
  <si>
    <t>Brangwayn the Everpresent</t>
  </si>
  <si>
    <t>Paul van Rooyen</t>
  </si>
  <si>
    <t>Tonis van Hoorn</t>
  </si>
  <si>
    <t>044</t>
  </si>
  <si>
    <t>046</t>
  </si>
  <si>
    <t>7012 - 54 Avenue NW</t>
  </si>
  <si>
    <t>Calgary, AB  T3B 4C3</t>
  </si>
  <si>
    <t>Tribute from Borealis for Baronial Pavillion</t>
  </si>
  <si>
    <t>CHQ 040: SCA Avacal, Sargent Trials 2017 Kingdom Profit Share</t>
  </si>
  <si>
    <t>040</t>
  </si>
  <si>
    <t>CHQ 041: SCA Avacal, Snow Easters 2017 NMR</t>
  </si>
  <si>
    <t>041</t>
  </si>
  <si>
    <t>CHQ 043: SCA Avacal, Samhain 2017 NMR</t>
  </si>
  <si>
    <t>043</t>
  </si>
  <si>
    <t>CHQ 045: Sonya Hunter, Windwyrm Line Item Balance, Transferred</t>
  </si>
  <si>
    <t>045</t>
  </si>
  <si>
    <t>CHQ 046: SCA Avacal, Samhain 2017 Kingdom Tribute</t>
  </si>
  <si>
    <t>July-Aug 2017 Fight Practice Drop-Ins and Passes (x2)</t>
  </si>
  <si>
    <t>Ghouls Night 2017 Memorandium</t>
  </si>
  <si>
    <t>Snow Eaters 2017 Gate</t>
  </si>
  <si>
    <t>Samhain 2017 Gate</t>
  </si>
  <si>
    <t>$ -</t>
  </si>
  <si>
    <t>Carrie Mooney</t>
  </si>
  <si>
    <t>Kathryn inghean Ui Mhaonaigh</t>
  </si>
  <si>
    <t>Jeffrey Moore</t>
  </si>
  <si>
    <t>Skeld the Peacemaker</t>
  </si>
  <si>
    <t>SCA Montengarde</t>
  </si>
  <si>
    <t>Bóthildr Sigurðardóttir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</si>
</sst>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;[Red]\(0.00\)"/>
    <numFmt numFmtId="166" formatCode="&quot;$&quot;#,##0.00"/>
    <numFmt numFmtId="167" formatCode="00000"/>
    <numFmt numFmtId="168" formatCode="_(* #,##0.00_);_(* \(#,##0.00\);_(* &quot; &quot;??_);_(@_)"/>
    <numFmt numFmtId="169" formatCode="_(&quot;$&quot;* #,##0.00_);_(&quot;$&quot;* \(#,##0.00\);_(&quot;$&quot;* &quot; &quot;??_);_(@_)"/>
    <numFmt numFmtId="170" formatCode="mm/yyyy"/>
    <numFmt numFmtId="171" formatCode="[$-409]d\-mmm\-yyyy;@"/>
    <numFmt numFmtId="172" formatCode="mmm/yyyy"/>
    <numFmt numFmtId="173" formatCode="#,##0.0000000000_);\(#,##0.0000000000\)"/>
  </numFmts>
  <fonts count="5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10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u/>
      <sz val="10"/>
      <name val="Garamond"/>
      <family val="1"/>
    </font>
    <font>
      <sz val="4"/>
      <name val="Garamond"/>
      <family val="1"/>
    </font>
    <font>
      <b/>
      <sz val="9"/>
      <name val="Garamond"/>
      <family val="1"/>
    </font>
    <font>
      <b/>
      <sz val="14"/>
      <name val="Garamond"/>
      <family val="1"/>
    </font>
    <font>
      <sz val="16"/>
      <name val="Garamond"/>
      <family val="1"/>
    </font>
    <font>
      <b/>
      <sz val="10"/>
      <name val="Garamond"/>
      <family val="1"/>
    </font>
    <font>
      <i/>
      <sz val="11"/>
      <name val="Garamond"/>
      <family val="1"/>
    </font>
    <font>
      <sz val="14"/>
      <name val="Garamond"/>
      <family val="1"/>
    </font>
    <font>
      <b/>
      <sz val="11"/>
      <name val="Garamond"/>
      <family val="1"/>
    </font>
    <font>
      <b/>
      <sz val="12"/>
      <name val="Garamond"/>
      <family val="1"/>
    </font>
    <font>
      <sz val="9"/>
      <name val="Garamond"/>
      <family val="1"/>
    </font>
    <font>
      <b/>
      <i/>
      <sz val="10"/>
      <name val="Garamond"/>
      <family val="1"/>
    </font>
    <font>
      <i/>
      <sz val="10"/>
      <name val="Garamond"/>
      <family val="1"/>
    </font>
    <font>
      <sz val="8"/>
      <name val="Garamond"/>
      <family val="1"/>
    </font>
    <font>
      <sz val="6"/>
      <name val="Garamond"/>
      <family val="1"/>
    </font>
    <font>
      <i/>
      <sz val="12"/>
      <name val="Garamond"/>
      <family val="1"/>
    </font>
    <font>
      <b/>
      <i/>
      <sz val="11"/>
      <name val="Garamond"/>
      <family val="1"/>
    </font>
    <font>
      <b/>
      <u/>
      <sz val="12"/>
      <name val="Garamond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Garamond"/>
      <family val="1"/>
    </font>
    <font>
      <i/>
      <sz val="8"/>
      <name val="Garamond"/>
      <family val="1"/>
    </font>
    <font>
      <i/>
      <sz val="9"/>
      <name val="Garamond"/>
      <family val="1"/>
    </font>
    <font>
      <b/>
      <sz val="6"/>
      <name val="Garamond"/>
      <family val="1"/>
    </font>
    <font>
      <sz val="12"/>
      <color indexed="16"/>
      <name val="Garamond"/>
      <family val="1"/>
    </font>
    <font>
      <sz val="10"/>
      <color indexed="56"/>
      <name val="Garamond"/>
      <family val="1"/>
    </font>
    <font>
      <sz val="10.5"/>
      <name val="Garamond"/>
      <family val="1"/>
    </font>
    <font>
      <b/>
      <u/>
      <sz val="9"/>
      <name val="Garamond"/>
      <family val="1"/>
    </font>
    <font>
      <sz val="9"/>
      <name val="Times New Roman"/>
      <family val="1"/>
    </font>
    <font>
      <sz val="10"/>
      <color indexed="43"/>
      <name val="Garamond"/>
      <family val="1"/>
    </font>
    <font>
      <u/>
      <sz val="10"/>
      <name val="Garamond"/>
      <family val="1"/>
    </font>
    <font>
      <b/>
      <i/>
      <u/>
      <sz val="12"/>
      <name val="Garamond"/>
      <family val="1"/>
    </font>
    <font>
      <b/>
      <i/>
      <u/>
      <sz val="12"/>
      <name val="Times New Roman"/>
      <family val="1"/>
    </font>
    <font>
      <sz val="5"/>
      <name val="Garamond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0"/>
      <color theme="1"/>
      <name val="Garamond"/>
      <family val="1"/>
    </font>
    <font>
      <sz val="10"/>
      <color rgb="FFCCFFCC"/>
      <name val="Garamond"/>
      <family val="1"/>
    </font>
    <font>
      <sz val="8"/>
      <color rgb="FFCCFFCC"/>
      <name val="Garamond"/>
      <family val="1"/>
    </font>
    <font>
      <sz val="11"/>
      <color rgb="FFCCFFCC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2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0">
    <xf numFmtId="0" fontId="0" fillId="0" borderId="0"/>
    <xf numFmtId="164" fontId="48" fillId="0" borderId="0" applyFont="0" applyFill="0" applyBorder="0" applyAlignment="0" applyProtection="0"/>
    <xf numFmtId="44" fontId="3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73">
    <xf numFmtId="0" fontId="0" fillId="0" borderId="0" xfId="0"/>
    <xf numFmtId="0" fontId="0" fillId="6" borderId="0" xfId="0" applyFill="1"/>
    <xf numFmtId="0" fontId="36" fillId="0" borderId="1" xfId="20" applyFont="1" applyFill="1" applyBorder="1" applyAlignment="1" applyProtection="1">
      <alignment vertical="center"/>
    </xf>
    <xf numFmtId="49" fontId="6" fillId="2" borderId="2" xfId="20" applyNumberFormat="1" applyFont="1" applyFill="1" applyBorder="1" applyAlignment="1" applyProtection="1">
      <alignment horizontal="left" vertical="center"/>
      <protection locked="0"/>
    </xf>
    <xf numFmtId="14" fontId="36" fillId="0" borderId="3" xfId="20" applyNumberFormat="1" applyFont="1" applyFill="1" applyBorder="1" applyAlignment="1" applyProtection="1">
      <alignment vertical="center"/>
    </xf>
    <xf numFmtId="0" fontId="6" fillId="2" borderId="4" xfId="20" applyNumberFormat="1" applyFont="1" applyFill="1" applyBorder="1" applyAlignment="1" applyProtection="1">
      <alignment horizontal="left" vertical="center"/>
      <protection locked="0"/>
    </xf>
    <xf numFmtId="0" fontId="36" fillId="0" borderId="3" xfId="20" applyFont="1" applyFill="1" applyBorder="1" applyAlignment="1" applyProtection="1">
      <alignment vertical="center"/>
    </xf>
    <xf numFmtId="0" fontId="6" fillId="2" borderId="4" xfId="20" applyFont="1" applyFill="1" applyBorder="1" applyAlignment="1" applyProtection="1">
      <alignment horizontal="left" vertical="center"/>
      <protection locked="0"/>
    </xf>
    <xf numFmtId="0" fontId="36" fillId="0" borderId="5" xfId="20" applyFont="1" applyFill="1" applyBorder="1" applyAlignment="1" applyProtection="1">
      <alignment vertical="center"/>
    </xf>
    <xf numFmtId="0" fontId="6" fillId="0" borderId="0" xfId="20" applyFont="1" applyFill="1" applyAlignment="1" applyProtection="1">
      <alignment vertical="center"/>
    </xf>
    <xf numFmtId="0" fontId="6" fillId="0" borderId="0" xfId="20" applyFont="1" applyFill="1" applyAlignment="1" applyProtection="1">
      <alignment vertical="center" wrapText="1"/>
    </xf>
    <xf numFmtId="0" fontId="6" fillId="0" borderId="0" xfId="20" quotePrefix="1" applyFont="1" applyFill="1" applyAlignment="1" applyProtection="1">
      <alignment vertical="center"/>
    </xf>
    <xf numFmtId="0" fontId="1" fillId="0" borderId="0" xfId="7" applyFill="1" applyBorder="1" applyAlignment="1">
      <alignment vertical="center"/>
    </xf>
    <xf numFmtId="0" fontId="6" fillId="0" borderId="0" xfId="16" applyFont="1" applyFill="1" applyBorder="1" applyAlignment="1" applyProtection="1">
      <alignment vertical="center"/>
    </xf>
    <xf numFmtId="0" fontId="6" fillId="0" borderId="0" xfId="20" applyFont="1" applyFill="1" applyBorder="1" applyAlignment="1">
      <alignment vertical="center"/>
    </xf>
    <xf numFmtId="0" fontId="17" fillId="0" borderId="0" xfId="20" applyFont="1" applyFill="1" applyBorder="1" applyAlignment="1">
      <alignment horizontal="centerContinuous" vertical="center"/>
    </xf>
    <xf numFmtId="0" fontId="6" fillId="0" borderId="0" xfId="20" applyFont="1" applyFill="1" applyBorder="1" applyAlignment="1">
      <alignment horizontal="centerContinuous" vertical="center"/>
    </xf>
    <xf numFmtId="167" fontId="6" fillId="2" borderId="4" xfId="20" applyNumberFormat="1" applyFont="1" applyFill="1" applyBorder="1" applyAlignment="1" applyProtection="1">
      <alignment horizontal="left" vertical="center"/>
      <protection locked="0"/>
    </xf>
    <xf numFmtId="0" fontId="49" fillId="6" borderId="0" xfId="0" applyFont="1" applyFill="1"/>
    <xf numFmtId="0" fontId="50" fillId="6" borderId="0" xfId="0" applyFont="1" applyFill="1"/>
    <xf numFmtId="0" fontId="7" fillId="6" borderId="0" xfId="20" applyFont="1" applyFill="1" applyAlignment="1">
      <alignment vertical="center"/>
    </xf>
    <xf numFmtId="0" fontId="1" fillId="6" borderId="0" xfId="7" applyFill="1"/>
    <xf numFmtId="0" fontId="6" fillId="6" borderId="0" xfId="20" applyFont="1" applyFill="1" applyAlignment="1">
      <alignment vertical="center"/>
    </xf>
    <xf numFmtId="0" fontId="16" fillId="6" borderId="0" xfId="20" applyFont="1" applyFill="1" applyAlignment="1">
      <alignment vertical="center"/>
    </xf>
    <xf numFmtId="0" fontId="6" fillId="6" borderId="0" xfId="20" applyFont="1" applyFill="1" applyBorder="1" applyAlignment="1">
      <alignment vertical="center"/>
    </xf>
    <xf numFmtId="0" fontId="6" fillId="6" borderId="6" xfId="20" applyFont="1" applyFill="1" applyBorder="1" applyAlignment="1" applyProtection="1">
      <alignment vertical="center"/>
      <protection hidden="1"/>
    </xf>
    <xf numFmtId="0" fontId="6" fillId="6" borderId="0" xfId="20" applyFont="1" applyFill="1" applyAlignment="1" applyProtection="1">
      <alignment vertical="center"/>
      <protection hidden="1"/>
    </xf>
    <xf numFmtId="0" fontId="6" fillId="6" borderId="0" xfId="20" applyFont="1" applyFill="1" applyAlignment="1" applyProtection="1">
      <alignment vertical="center"/>
    </xf>
    <xf numFmtId="0" fontId="6" fillId="6" borderId="7" xfId="20" applyFont="1" applyFill="1" applyBorder="1" applyAlignment="1" applyProtection="1">
      <alignment vertical="center"/>
    </xf>
    <xf numFmtId="0" fontId="6" fillId="6" borderId="8" xfId="20" applyFont="1" applyFill="1" applyBorder="1" applyAlignment="1" applyProtection="1">
      <alignment vertical="center"/>
    </xf>
    <xf numFmtId="0" fontId="6" fillId="6" borderId="9" xfId="20" applyFont="1" applyFill="1" applyBorder="1" applyAlignment="1" applyProtection="1">
      <alignment vertical="center"/>
    </xf>
    <xf numFmtId="0" fontId="6" fillId="6" borderId="10" xfId="20" applyFont="1" applyFill="1" applyBorder="1" applyAlignment="1" applyProtection="1">
      <alignment vertical="center"/>
    </xf>
    <xf numFmtId="0" fontId="6" fillId="6" borderId="11" xfId="20" applyFont="1" applyFill="1" applyBorder="1" applyAlignment="1" applyProtection="1">
      <alignment vertical="center"/>
    </xf>
    <xf numFmtId="10" fontId="6" fillId="6" borderId="12" xfId="28" applyNumberFormat="1" applyFont="1" applyFill="1" applyBorder="1" applyAlignment="1">
      <alignment vertical="center"/>
    </xf>
    <xf numFmtId="0" fontId="6" fillId="6" borderId="13" xfId="28" applyFont="1" applyFill="1" applyBorder="1" applyAlignment="1" applyProtection="1">
      <alignment horizontal="centerContinuous" vertical="center"/>
    </xf>
    <xf numFmtId="10" fontId="6" fillId="6" borderId="14" xfId="28" applyNumberFormat="1" applyFont="1" applyFill="1" applyBorder="1" applyAlignment="1" applyProtection="1">
      <alignment horizontal="centerContinuous" vertical="center"/>
    </xf>
    <xf numFmtId="0" fontId="6" fillId="6" borderId="0" xfId="28" applyFont="1" applyFill="1" applyAlignment="1">
      <alignment vertical="center"/>
    </xf>
    <xf numFmtId="0" fontId="7" fillId="6" borderId="204" xfId="20" applyFont="1" applyFill="1" applyBorder="1" applyAlignment="1" applyProtection="1">
      <alignment vertical="center"/>
    </xf>
    <xf numFmtId="0" fontId="7" fillId="6" borderId="205" xfId="20" applyFont="1" applyFill="1" applyBorder="1" applyAlignment="1" applyProtection="1">
      <alignment vertical="center"/>
    </xf>
    <xf numFmtId="0" fontId="8" fillId="6" borderId="204" xfId="20" applyFont="1" applyFill="1" applyBorder="1" applyAlignment="1" applyProtection="1">
      <alignment vertical="center"/>
    </xf>
    <xf numFmtId="0" fontId="8" fillId="6" borderId="205" xfId="20" applyFont="1" applyFill="1" applyBorder="1" applyAlignment="1" applyProtection="1">
      <alignment vertical="center"/>
    </xf>
    <xf numFmtId="0" fontId="15" fillId="6" borderId="206" xfId="20" applyFont="1" applyFill="1" applyBorder="1" applyAlignment="1" applyProtection="1">
      <alignment vertical="center"/>
    </xf>
    <xf numFmtId="0" fontId="8" fillId="6" borderId="207" xfId="20" applyFont="1" applyFill="1" applyBorder="1" applyAlignment="1">
      <alignment vertical="center"/>
    </xf>
    <xf numFmtId="0" fontId="16" fillId="6" borderId="0" xfId="20" applyFont="1" applyFill="1" applyAlignment="1" applyProtection="1">
      <alignment vertical="center"/>
    </xf>
    <xf numFmtId="0" fontId="18" fillId="6" borderId="0" xfId="20" applyFont="1" applyFill="1" applyAlignment="1" applyProtection="1">
      <alignment vertical="center"/>
    </xf>
    <xf numFmtId="0" fontId="16" fillId="6" borderId="0" xfId="20" applyFont="1" applyFill="1" applyBorder="1" applyAlignment="1" applyProtection="1">
      <alignment vertical="center"/>
    </xf>
    <xf numFmtId="0" fontId="16" fillId="6" borderId="0" xfId="20" applyFont="1" applyFill="1" applyBorder="1" applyAlignment="1">
      <alignment vertical="center"/>
    </xf>
    <xf numFmtId="0" fontId="6" fillId="6" borderId="208" xfId="20" applyFont="1" applyFill="1" applyBorder="1" applyAlignment="1">
      <alignment vertical="center"/>
    </xf>
    <xf numFmtId="0" fontId="6" fillId="6" borderId="209" xfId="20" applyFont="1" applyFill="1" applyBorder="1" applyAlignment="1">
      <alignment vertical="center"/>
    </xf>
    <xf numFmtId="0" fontId="16" fillId="6" borderId="210" xfId="20" applyFont="1" applyFill="1" applyBorder="1" applyAlignment="1">
      <alignment vertical="center"/>
    </xf>
    <xf numFmtId="0" fontId="16" fillId="6" borderId="211" xfId="20" applyFont="1" applyFill="1" applyBorder="1" applyAlignment="1">
      <alignment vertical="center"/>
    </xf>
    <xf numFmtId="0" fontId="17" fillId="6" borderId="210" xfId="20" applyFont="1" applyFill="1" applyBorder="1" applyAlignment="1">
      <alignment horizontal="center" vertical="center"/>
    </xf>
    <xf numFmtId="0" fontId="17" fillId="6" borderId="211" xfId="20" applyFont="1" applyFill="1" applyBorder="1" applyAlignment="1">
      <alignment horizontal="center" vertical="center"/>
    </xf>
    <xf numFmtId="0" fontId="9" fillId="6" borderId="0" xfId="20" applyFont="1" applyFill="1" applyBorder="1" applyAlignment="1" applyProtection="1">
      <alignment vertical="center"/>
      <protection hidden="1"/>
    </xf>
    <xf numFmtId="0" fontId="6" fillId="6" borderId="0" xfId="20" applyFont="1" applyFill="1" applyBorder="1" applyAlignment="1" applyProtection="1">
      <alignment horizontal="left" vertical="center"/>
      <protection hidden="1"/>
    </xf>
    <xf numFmtId="0" fontId="6" fillId="6" borderId="0" xfId="20" applyFont="1" applyFill="1" applyAlignment="1" applyProtection="1">
      <alignment horizontal="left" vertical="center"/>
      <protection hidden="1"/>
    </xf>
    <xf numFmtId="14" fontId="6" fillId="6" borderId="0" xfId="20" applyNumberFormat="1" applyFont="1" applyFill="1" applyAlignment="1" applyProtection="1">
      <alignment horizontal="left" vertical="center"/>
      <protection hidden="1"/>
    </xf>
    <xf numFmtId="10" fontId="6" fillId="6" borderId="15" xfId="28" applyNumberFormat="1" applyFont="1" applyFill="1" applyBorder="1" applyAlignment="1">
      <alignment vertical="center"/>
    </xf>
    <xf numFmtId="0" fontId="6" fillId="6" borderId="16" xfId="28" applyFont="1" applyFill="1" applyBorder="1" applyAlignment="1" applyProtection="1">
      <alignment horizontal="center" vertical="center"/>
    </xf>
    <xf numFmtId="0" fontId="6" fillId="6" borderId="13" xfId="28" applyFont="1" applyFill="1" applyBorder="1" applyAlignment="1" applyProtection="1">
      <alignment horizontal="center" vertical="center"/>
    </xf>
    <xf numFmtId="10" fontId="6" fillId="6" borderId="17" xfId="28" applyNumberFormat="1" applyFont="1" applyFill="1" applyBorder="1" applyAlignment="1" applyProtection="1">
      <alignment horizontal="centerContinuous" vertical="center"/>
    </xf>
    <xf numFmtId="10" fontId="6" fillId="6" borderId="18" xfId="28" applyNumberFormat="1" applyFont="1" applyFill="1" applyBorder="1" applyAlignment="1" applyProtection="1">
      <alignment horizontal="center" vertical="center"/>
    </xf>
    <xf numFmtId="10" fontId="6" fillId="6" borderId="19" xfId="28" applyNumberFormat="1" applyFont="1" applyFill="1" applyBorder="1" applyAlignment="1" applyProtection="1">
      <alignment horizontal="center" vertical="center"/>
    </xf>
    <xf numFmtId="0" fontId="35" fillId="6" borderId="0" xfId="20" applyFont="1" applyFill="1" applyAlignment="1" applyProtection="1">
      <alignment vertical="center"/>
    </xf>
    <xf numFmtId="10" fontId="6" fillId="6" borderId="20" xfId="28" applyNumberFormat="1" applyFont="1" applyFill="1" applyBorder="1" applyAlignment="1">
      <alignment vertical="center"/>
    </xf>
    <xf numFmtId="0" fontId="6" fillId="6" borderId="21" xfId="28" applyFont="1" applyFill="1" applyBorder="1" applyAlignment="1" applyProtection="1">
      <alignment horizontal="centerContinuous" vertical="center"/>
    </xf>
    <xf numFmtId="10" fontId="6" fillId="6" borderId="14" xfId="28" applyNumberFormat="1" applyFont="1" applyFill="1" applyBorder="1" applyAlignment="1" applyProtection="1">
      <alignment horizontal="center" vertical="center"/>
    </xf>
    <xf numFmtId="10" fontId="6" fillId="6" borderId="22" xfId="28" applyNumberFormat="1" applyFont="1" applyFill="1" applyBorder="1" applyAlignment="1" applyProtection="1">
      <alignment horizontal="centerContinuous" vertical="center"/>
    </xf>
    <xf numFmtId="0" fontId="6" fillId="6" borderId="0" xfId="20" applyFont="1" applyFill="1" applyAlignment="1">
      <alignment horizontal="right" vertical="center"/>
    </xf>
    <xf numFmtId="0" fontId="6" fillId="6" borderId="0" xfId="7" applyFont="1" applyFill="1"/>
    <xf numFmtId="0" fontId="10" fillId="0" borderId="0" xfId="16" applyFont="1" applyFill="1" applyBorder="1" applyAlignment="1" applyProtection="1">
      <alignment vertical="center"/>
    </xf>
    <xf numFmtId="0" fontId="4" fillId="0" borderId="0" xfId="5" applyFill="1" applyBorder="1" applyAlignment="1" applyProtection="1">
      <alignment vertical="center"/>
      <protection locked="0"/>
    </xf>
    <xf numFmtId="0" fontId="6" fillId="2" borderId="0" xfId="20" applyFont="1" applyFill="1" applyBorder="1" applyAlignment="1" applyProtection="1">
      <alignment vertical="center"/>
      <protection locked="0"/>
    </xf>
    <xf numFmtId="0" fontId="8" fillId="0" borderId="0" xfId="20" applyFont="1" applyFill="1" applyBorder="1" applyAlignment="1">
      <alignment vertical="center"/>
    </xf>
    <xf numFmtId="0" fontId="22" fillId="6" borderId="0" xfId="21" applyFont="1" applyFill="1" applyAlignment="1" applyProtection="1">
      <alignment vertical="center"/>
    </xf>
    <xf numFmtId="0" fontId="6" fillId="6" borderId="0" xfId="21" applyFont="1" applyFill="1" applyAlignment="1" applyProtection="1">
      <alignment vertical="center"/>
    </xf>
    <xf numFmtId="0" fontId="6" fillId="0" borderId="0" xfId="21" applyFont="1" applyFill="1" applyAlignment="1" applyProtection="1">
      <alignment vertical="center"/>
    </xf>
    <xf numFmtId="0" fontId="22" fillId="0" borderId="0" xfId="21" applyFont="1" applyFill="1" applyAlignment="1" applyProtection="1">
      <alignment vertical="center"/>
    </xf>
    <xf numFmtId="0" fontId="20" fillId="0" borderId="23" xfId="21" applyFont="1" applyFill="1" applyBorder="1" applyAlignment="1" applyProtection="1">
      <alignment vertical="center"/>
    </xf>
    <xf numFmtId="0" fontId="14" fillId="0" borderId="24" xfId="21" applyFont="1" applyFill="1" applyBorder="1" applyAlignment="1" applyProtection="1">
      <alignment vertical="center"/>
    </xf>
    <xf numFmtId="0" fontId="20" fillId="0" borderId="25" xfId="21" applyFont="1" applyFill="1" applyBorder="1" applyAlignment="1" applyProtection="1">
      <alignment vertical="center"/>
    </xf>
    <xf numFmtId="0" fontId="14" fillId="0" borderId="26" xfId="21" applyFont="1" applyFill="1" applyBorder="1" applyAlignment="1" applyProtection="1">
      <alignment vertical="center"/>
    </xf>
    <xf numFmtId="0" fontId="6" fillId="0" borderId="27" xfId="21" applyFont="1" applyFill="1" applyBorder="1" applyAlignment="1" applyProtection="1">
      <alignment vertical="center"/>
    </xf>
    <xf numFmtId="0" fontId="6" fillId="0" borderId="28" xfId="21" applyFont="1" applyFill="1" applyBorder="1" applyAlignment="1" applyProtection="1">
      <alignment vertical="center"/>
    </xf>
    <xf numFmtId="0" fontId="14" fillId="0" borderId="29" xfId="23" applyFont="1" applyFill="1" applyBorder="1" applyAlignment="1" applyProtection="1">
      <alignment horizontal="right" vertical="center"/>
    </xf>
    <xf numFmtId="0" fontId="11" fillId="0" borderId="0" xfId="21" applyFont="1" applyFill="1" applyAlignment="1" applyProtection="1">
      <alignment vertical="center"/>
    </xf>
    <xf numFmtId="39" fontId="6" fillId="2" borderId="30" xfId="21" applyNumberFormat="1" applyFont="1" applyFill="1" applyBorder="1" applyAlignment="1" applyProtection="1">
      <alignment vertical="center"/>
      <protection locked="0"/>
    </xf>
    <xf numFmtId="39" fontId="6" fillId="2" borderId="31" xfId="21" applyNumberFormat="1" applyFont="1" applyFill="1" applyBorder="1" applyAlignment="1" applyProtection="1">
      <alignment vertical="center"/>
      <protection locked="0"/>
    </xf>
    <xf numFmtId="39" fontId="6" fillId="0" borderId="32" xfId="21" applyNumberFormat="1" applyFont="1" applyFill="1" applyBorder="1" applyAlignment="1" applyProtection="1">
      <alignment vertical="center"/>
    </xf>
    <xf numFmtId="0" fontId="6" fillId="6" borderId="0" xfId="26" applyFont="1" applyFill="1" applyAlignment="1" applyProtection="1">
      <alignment vertical="center"/>
    </xf>
    <xf numFmtId="0" fontId="6" fillId="6" borderId="0" xfId="21" applyFont="1" applyFill="1" applyAlignment="1" applyProtection="1">
      <alignment vertical="center"/>
      <protection locked="0"/>
    </xf>
    <xf numFmtId="0" fontId="11" fillId="6" borderId="0" xfId="21" applyFont="1" applyFill="1" applyAlignment="1" applyProtection="1">
      <alignment vertical="center"/>
    </xf>
    <xf numFmtId="0" fontId="6" fillId="6" borderId="0" xfId="22" applyFont="1" applyFill="1" applyAlignment="1" applyProtection="1">
      <alignment vertical="center"/>
      <protection locked="0"/>
    </xf>
    <xf numFmtId="0" fontId="6" fillId="6" borderId="0" xfId="22" applyFont="1" applyFill="1" applyBorder="1" applyAlignment="1">
      <alignment vertical="center"/>
    </xf>
    <xf numFmtId="0" fontId="11" fillId="6" borderId="0" xfId="22" applyFont="1" applyFill="1" applyAlignment="1">
      <alignment vertical="center"/>
    </xf>
    <xf numFmtId="0" fontId="22" fillId="6" borderId="0" xfId="22" applyFont="1" applyFill="1" applyAlignment="1">
      <alignment vertical="center"/>
    </xf>
    <xf numFmtId="0" fontId="6" fillId="6" borderId="0" xfId="22" applyFont="1" applyFill="1" applyAlignment="1">
      <alignment vertical="center"/>
    </xf>
    <xf numFmtId="0" fontId="6" fillId="6" borderId="0" xfId="29" applyFont="1" applyFill="1" applyAlignment="1" applyProtection="1">
      <alignment vertical="center"/>
      <protection locked="0"/>
    </xf>
    <xf numFmtId="0" fontId="6" fillId="6" borderId="0" xfId="29" applyFont="1" applyFill="1" applyBorder="1" applyAlignment="1">
      <alignment vertical="center"/>
    </xf>
    <xf numFmtId="2" fontId="6" fillId="6" borderId="0" xfId="29" applyNumberFormat="1" applyFont="1" applyFill="1" applyAlignment="1">
      <alignment vertical="center"/>
    </xf>
    <xf numFmtId="0" fontId="8" fillId="6" borderId="0" xfId="29" applyFont="1" applyFill="1" applyAlignment="1">
      <alignment vertical="center"/>
    </xf>
    <xf numFmtId="0" fontId="11" fillId="6" borderId="0" xfId="29" applyFont="1" applyFill="1" applyAlignment="1">
      <alignment vertical="center"/>
    </xf>
    <xf numFmtId="0" fontId="1" fillId="6" borderId="0" xfId="13" applyFill="1"/>
    <xf numFmtId="0" fontId="9" fillId="3" borderId="0" xfId="27" applyFont="1" applyFill="1" applyBorder="1" applyAlignment="1" applyProtection="1">
      <alignment horizontal="center" vertical="center"/>
    </xf>
    <xf numFmtId="0" fontId="6" fillId="0" borderId="0" xfId="24" applyFont="1" applyFill="1" applyAlignment="1">
      <alignment vertical="center"/>
    </xf>
    <xf numFmtId="0" fontId="6" fillId="0" borderId="0" xfId="16" applyFont="1" applyFill="1" applyAlignment="1">
      <alignment vertical="center"/>
    </xf>
    <xf numFmtId="0" fontId="6" fillId="0" borderId="0" xfId="18" applyFont="1" applyFill="1" applyAlignment="1">
      <alignment vertical="center"/>
    </xf>
    <xf numFmtId="0" fontId="6" fillId="0" borderId="0" xfId="18" applyFont="1" applyFill="1" applyAlignment="1" applyProtection="1">
      <alignment horizontal="centerContinuous" vertical="center"/>
    </xf>
    <xf numFmtId="0" fontId="6" fillId="0" borderId="0" xfId="25" applyFont="1" applyFill="1" applyAlignment="1" applyProtection="1">
      <alignment vertical="center"/>
    </xf>
    <xf numFmtId="0" fontId="14" fillId="0" borderId="0" xfId="25" quotePrefix="1" applyFont="1" applyFill="1" applyAlignment="1" applyProtection="1">
      <alignment horizontal="centerContinuous" vertical="center"/>
    </xf>
    <xf numFmtId="0" fontId="6" fillId="0" borderId="0" xfId="25" applyFont="1" applyFill="1" applyAlignment="1" applyProtection="1">
      <alignment horizontal="centerContinuous" vertical="center"/>
    </xf>
    <xf numFmtId="0" fontId="6" fillId="0" borderId="0" xfId="25" applyFont="1" applyFill="1" applyAlignment="1">
      <alignment vertical="center"/>
    </xf>
    <xf numFmtId="0" fontId="6" fillId="0" borderId="0" xfId="25" applyFont="1" applyFill="1" applyAlignment="1" applyProtection="1">
      <alignment horizontal="center" vertical="center"/>
    </xf>
    <xf numFmtId="0" fontId="6" fillId="0" borderId="0" xfId="19" applyFont="1" applyFill="1" applyAlignment="1" applyProtection="1">
      <alignment vertical="center"/>
    </xf>
    <xf numFmtId="0" fontId="6" fillId="0" borderId="0" xfId="28" applyFont="1" applyFill="1" applyAlignment="1" applyProtection="1">
      <alignment vertical="center"/>
    </xf>
    <xf numFmtId="0" fontId="6" fillId="0" borderId="0" xfId="28" applyFont="1" applyFill="1" applyAlignment="1">
      <alignment vertical="center"/>
    </xf>
    <xf numFmtId="0" fontId="6" fillId="0" borderId="33" xfId="28" applyFont="1" applyFill="1" applyBorder="1" applyAlignment="1">
      <alignment vertical="center"/>
    </xf>
    <xf numFmtId="0" fontId="6" fillId="0" borderId="0" xfId="22" applyFont="1" applyFill="1" applyAlignment="1" applyProtection="1">
      <alignment vertical="center"/>
    </xf>
    <xf numFmtId="0" fontId="6" fillId="0" borderId="0" xfId="22" applyFont="1" applyFill="1" applyAlignment="1" applyProtection="1">
      <alignment horizontal="centerContinuous" vertical="center"/>
    </xf>
    <xf numFmtId="0" fontId="6" fillId="0" borderId="0" xfId="22" applyFont="1" applyFill="1" applyAlignment="1">
      <alignment vertical="center"/>
    </xf>
    <xf numFmtId="0" fontId="6" fillId="0" borderId="0" xfId="23" applyFont="1" applyFill="1" applyAlignment="1" applyProtection="1">
      <alignment vertical="center"/>
    </xf>
    <xf numFmtId="0" fontId="6" fillId="0" borderId="0" xfId="23" applyFont="1" applyFill="1" applyAlignment="1" applyProtection="1">
      <alignment horizontal="centerContinuous" vertical="center"/>
    </xf>
    <xf numFmtId="0" fontId="6" fillId="0" borderId="0" xfId="26" applyFont="1" applyFill="1" applyAlignment="1" applyProtection="1">
      <alignment vertical="center"/>
    </xf>
    <xf numFmtId="0" fontId="6" fillId="0" borderId="0" xfId="27" applyFont="1" applyFill="1" applyAlignment="1" applyProtection="1">
      <alignment vertical="center"/>
    </xf>
    <xf numFmtId="0" fontId="6" fillId="0" borderId="0" xfId="27" applyFont="1" applyFill="1" applyAlignment="1" applyProtection="1">
      <alignment horizontal="centerContinuous" vertical="center"/>
    </xf>
    <xf numFmtId="0" fontId="6" fillId="0" borderId="0" xfId="27" applyFont="1" applyFill="1" applyAlignment="1" applyProtection="1">
      <alignment horizontal="center" vertical="center"/>
    </xf>
    <xf numFmtId="0" fontId="7" fillId="0" borderId="0" xfId="16" applyFont="1" applyFill="1" applyAlignment="1">
      <alignment vertical="center"/>
    </xf>
    <xf numFmtId="0" fontId="6" fillId="0" borderId="0" xfId="18" applyFont="1" applyFill="1" applyAlignment="1" applyProtection="1">
      <alignment vertical="center"/>
    </xf>
    <xf numFmtId="49" fontId="6" fillId="2" borderId="34" xfId="29" applyNumberFormat="1" applyFont="1" applyFill="1" applyBorder="1" applyAlignment="1" applyProtection="1">
      <alignment horizontal="center" vertical="center"/>
      <protection locked="0"/>
    </xf>
    <xf numFmtId="49" fontId="6" fillId="2" borderId="7" xfId="22" applyNumberFormat="1" applyFont="1" applyFill="1" applyBorder="1" applyAlignment="1" applyProtection="1">
      <alignment horizontal="center" vertical="center"/>
      <protection locked="0"/>
    </xf>
    <xf numFmtId="49" fontId="6" fillId="2" borderId="34" xfId="22" applyNumberFormat="1" applyFont="1" applyFill="1" applyBorder="1" applyAlignment="1" applyProtection="1">
      <alignment horizontal="center" vertical="center"/>
      <protection locked="0"/>
    </xf>
    <xf numFmtId="49" fontId="6" fillId="2" borderId="34" xfId="27" applyNumberFormat="1" applyFont="1" applyFill="1" applyBorder="1" applyAlignment="1" applyProtection="1">
      <alignment horizontal="left" vertical="center" wrapText="1"/>
      <protection locked="0"/>
    </xf>
    <xf numFmtId="0" fontId="6" fillId="2" borderId="34" xfId="27" applyFont="1" applyFill="1" applyBorder="1" applyAlignment="1" applyProtection="1">
      <alignment horizontal="center" vertical="center"/>
      <protection locked="0"/>
    </xf>
    <xf numFmtId="49" fontId="6" fillId="2" borderId="34" xfId="21" applyNumberFormat="1" applyFont="1" applyFill="1" applyBorder="1" applyAlignment="1" applyProtection="1">
      <alignment horizontal="left" vertical="center" wrapText="1"/>
      <protection locked="0"/>
    </xf>
    <xf numFmtId="49" fontId="8" fillId="2" borderId="9" xfId="26" applyNumberFormat="1" applyFont="1" applyFill="1" applyBorder="1" applyAlignment="1" applyProtection="1">
      <alignment horizontal="left" vertical="center"/>
      <protection locked="0"/>
    </xf>
    <xf numFmtId="3" fontId="6" fillId="0" borderId="34" xfId="25" applyNumberFormat="1" applyFont="1" applyFill="1" applyBorder="1" applyAlignment="1" applyProtection="1">
      <alignment horizontal="right" vertical="center"/>
    </xf>
    <xf numFmtId="1" fontId="6" fillId="2" borderId="10" xfId="25" applyNumberFormat="1" applyFont="1" applyFill="1" applyBorder="1" applyAlignment="1" applyProtection="1">
      <alignment horizontal="right" vertical="center"/>
      <protection locked="0"/>
    </xf>
    <xf numFmtId="1" fontId="6" fillId="2" borderId="34" xfId="25" applyNumberFormat="1" applyFont="1" applyFill="1" applyBorder="1" applyAlignment="1" applyProtection="1">
      <alignment horizontal="right" vertical="center"/>
      <protection locked="0"/>
    </xf>
    <xf numFmtId="0" fontId="6" fillId="0" borderId="0" xfId="28" applyFont="1" applyFill="1" applyBorder="1" applyAlignment="1" applyProtection="1">
      <alignment vertical="center"/>
    </xf>
    <xf numFmtId="0" fontId="6" fillId="0" borderId="0" xfId="28" applyFont="1" applyFill="1" applyBorder="1" applyAlignment="1">
      <alignment vertical="center"/>
    </xf>
    <xf numFmtId="1" fontId="6" fillId="2" borderId="13" xfId="28" applyNumberFormat="1" applyFont="1" applyFill="1" applyBorder="1" applyAlignment="1" applyProtection="1">
      <alignment horizontal="right" vertical="center"/>
      <protection locked="0"/>
    </xf>
    <xf numFmtId="1" fontId="6" fillId="2" borderId="35" xfId="28" applyNumberFormat="1" applyFont="1" applyFill="1" applyBorder="1" applyAlignment="1" applyProtection="1">
      <alignment horizontal="right" vertical="center"/>
      <protection locked="0"/>
    </xf>
    <xf numFmtId="1" fontId="6" fillId="2" borderId="13" xfId="28" applyNumberFormat="1" applyFont="1" applyFill="1" applyBorder="1" applyAlignment="1" applyProtection="1">
      <alignment horizontal="center" vertical="center"/>
      <protection locked="0"/>
    </xf>
    <xf numFmtId="1" fontId="6" fillId="2" borderId="35" xfId="28" applyNumberFormat="1" applyFont="1" applyFill="1" applyBorder="1" applyAlignment="1" applyProtection="1">
      <alignment horizontal="center" vertical="center"/>
      <protection locked="0"/>
    </xf>
    <xf numFmtId="1" fontId="6" fillId="2" borderId="34" xfId="28" applyNumberFormat="1" applyFont="1" applyFill="1" applyBorder="1" applyAlignment="1" applyProtection="1">
      <alignment horizontal="center" vertical="center" wrapText="1"/>
      <protection locked="0"/>
    </xf>
    <xf numFmtId="10" fontId="6" fillId="0" borderId="35" xfId="28" applyNumberFormat="1" applyFont="1" applyFill="1" applyBorder="1" applyAlignment="1" applyProtection="1">
      <alignment horizontal="right" vertical="center"/>
    </xf>
    <xf numFmtId="10" fontId="6" fillId="0" borderId="34" xfId="28" applyNumberFormat="1" applyFont="1" applyFill="1" applyBorder="1" applyAlignment="1" applyProtection="1">
      <alignment horizontal="right" vertical="center"/>
    </xf>
    <xf numFmtId="14" fontId="6" fillId="2" borderId="36" xfId="22" applyNumberFormat="1" applyFont="1" applyFill="1" applyBorder="1" applyAlignment="1" applyProtection="1">
      <alignment horizontal="right" vertical="center"/>
      <protection locked="0"/>
    </xf>
    <xf numFmtId="14" fontId="6" fillId="2" borderId="35" xfId="22" applyNumberFormat="1" applyFont="1" applyFill="1" applyBorder="1" applyAlignment="1" applyProtection="1">
      <alignment horizontal="right" vertical="center"/>
      <protection locked="0"/>
    </xf>
    <xf numFmtId="2" fontId="6" fillId="0" borderId="0" xfId="23" applyNumberFormat="1" applyFont="1" applyFill="1" applyAlignment="1" applyProtection="1">
      <alignment horizontal="center" vertical="center"/>
    </xf>
    <xf numFmtId="1" fontId="6" fillId="2" borderId="8" xfId="28" applyNumberFormat="1" applyFont="1" applyFill="1" applyBorder="1" applyAlignment="1" applyProtection="1">
      <alignment horizontal="center" vertical="center" wrapText="1"/>
      <protection locked="0"/>
    </xf>
    <xf numFmtId="0" fontId="6" fillId="0" borderId="37" xfId="28" applyFont="1" applyFill="1" applyBorder="1" applyAlignment="1" applyProtection="1">
      <alignment vertical="center"/>
    </xf>
    <xf numFmtId="2" fontId="14" fillId="0" borderId="38" xfId="28" applyNumberFormat="1" applyFont="1" applyFill="1" applyBorder="1" applyAlignment="1">
      <alignment horizontal="right" vertical="center"/>
    </xf>
    <xf numFmtId="1" fontId="6" fillId="2" borderId="19" xfId="28" applyNumberFormat="1" applyFont="1" applyFill="1" applyBorder="1" applyAlignment="1" applyProtection="1">
      <alignment horizontal="center" vertical="center"/>
      <protection locked="0"/>
    </xf>
    <xf numFmtId="49" fontId="6" fillId="2" borderId="39" xfId="25" applyNumberFormat="1" applyFont="1" applyFill="1" applyBorder="1" applyAlignment="1" applyProtection="1">
      <alignment horizontal="center" vertical="center"/>
      <protection locked="0"/>
    </xf>
    <xf numFmtId="49" fontId="6" fillId="2" borderId="40" xfId="25" applyNumberFormat="1" applyFont="1" applyFill="1" applyBorder="1" applyAlignment="1" applyProtection="1">
      <alignment horizontal="center" vertical="center"/>
      <protection locked="0"/>
    </xf>
    <xf numFmtId="14" fontId="6" fillId="2" borderId="41" xfId="25" applyNumberFormat="1" applyFont="1" applyFill="1" applyBorder="1" applyAlignment="1" applyProtection="1">
      <alignment horizontal="center" vertical="center"/>
      <protection locked="0"/>
    </xf>
    <xf numFmtId="0" fontId="14" fillId="0" borderId="42" xfId="25" applyFont="1" applyFill="1" applyBorder="1" applyAlignment="1" applyProtection="1">
      <alignment horizontal="center" vertical="center" wrapText="1"/>
    </xf>
    <xf numFmtId="0" fontId="14" fillId="0" borderId="20" xfId="25" applyFont="1" applyFill="1" applyBorder="1" applyAlignment="1" applyProtection="1">
      <alignment horizontal="center" vertical="center" wrapText="1"/>
    </xf>
    <xf numFmtId="49" fontId="6" fillId="2" borderId="43" xfId="25" applyNumberFormat="1" applyFont="1" applyFill="1" applyBorder="1" applyAlignment="1" applyProtection="1">
      <alignment horizontal="left" vertical="center" wrapText="1"/>
      <protection locked="0"/>
    </xf>
    <xf numFmtId="0" fontId="6" fillId="0" borderId="37" xfId="19" applyFont="1" applyFill="1" applyBorder="1" applyAlignment="1" applyProtection="1">
      <alignment vertical="center"/>
    </xf>
    <xf numFmtId="0" fontId="14" fillId="0" borderId="37" xfId="19" applyFont="1" applyFill="1" applyBorder="1" applyAlignment="1" applyProtection="1">
      <alignment horizontal="right" vertical="center"/>
    </xf>
    <xf numFmtId="1" fontId="6" fillId="2" borderId="44" xfId="25" applyNumberFormat="1" applyFont="1" applyFill="1" applyBorder="1" applyAlignment="1" applyProtection="1">
      <alignment horizontal="right" vertical="center"/>
      <protection locked="0"/>
    </xf>
    <xf numFmtId="1" fontId="6" fillId="2" borderId="45" xfId="25" applyNumberFormat="1" applyFont="1" applyFill="1" applyBorder="1" applyAlignment="1" applyProtection="1">
      <alignment horizontal="right" vertical="center"/>
      <protection locked="0"/>
    </xf>
    <xf numFmtId="1" fontId="6" fillId="2" borderId="46" xfId="25" applyNumberFormat="1" applyFont="1" applyFill="1" applyBorder="1" applyAlignment="1" applyProtection="1">
      <alignment horizontal="right" vertical="center"/>
      <protection locked="0"/>
    </xf>
    <xf numFmtId="3" fontId="6" fillId="0" borderId="46" xfId="25" applyNumberFormat="1" applyFont="1" applyFill="1" applyBorder="1" applyAlignment="1" applyProtection="1">
      <alignment horizontal="right" vertical="center"/>
    </xf>
    <xf numFmtId="1" fontId="6" fillId="2" borderId="35" xfId="25" applyNumberFormat="1" applyFont="1" applyFill="1" applyBorder="1" applyAlignment="1" applyProtection="1">
      <alignment horizontal="right" vertical="center"/>
      <protection locked="0"/>
    </xf>
    <xf numFmtId="3" fontId="6" fillId="0" borderId="35" xfId="25" applyNumberFormat="1" applyFont="1" applyFill="1" applyBorder="1" applyAlignment="1" applyProtection="1">
      <alignment horizontal="right" vertical="center"/>
    </xf>
    <xf numFmtId="0" fontId="6" fillId="0" borderId="47" xfId="25" applyFont="1" applyFill="1" applyBorder="1" applyAlignment="1" applyProtection="1">
      <alignment vertical="center"/>
    </xf>
    <xf numFmtId="0" fontId="6" fillId="0" borderId="48" xfId="25" applyFont="1" applyFill="1" applyBorder="1" applyAlignment="1" applyProtection="1">
      <alignment vertical="center" wrapText="1"/>
    </xf>
    <xf numFmtId="0" fontId="6" fillId="0" borderId="49" xfId="25" applyFont="1" applyFill="1" applyBorder="1" applyAlignment="1" applyProtection="1">
      <alignment vertical="center" wrapText="1"/>
    </xf>
    <xf numFmtId="0" fontId="6" fillId="0" borderId="22" xfId="25" applyFont="1" applyFill="1" applyBorder="1" applyAlignment="1" applyProtection="1">
      <alignment vertical="center" wrapText="1"/>
    </xf>
    <xf numFmtId="0" fontId="6" fillId="0" borderId="50" xfId="25" applyFont="1" applyFill="1" applyBorder="1" applyAlignment="1" applyProtection="1">
      <alignment vertical="center" wrapText="1"/>
    </xf>
    <xf numFmtId="0" fontId="6" fillId="0" borderId="13" xfId="28" applyFont="1" applyFill="1" applyBorder="1" applyAlignment="1" applyProtection="1">
      <alignment horizontal="centerContinuous" vertical="center"/>
    </xf>
    <xf numFmtId="0" fontId="6" fillId="0" borderId="13" xfId="28" applyFont="1" applyFill="1" applyBorder="1" applyAlignment="1" applyProtection="1">
      <alignment horizontal="center" vertical="center"/>
    </xf>
    <xf numFmtId="0" fontId="6" fillId="0" borderId="51" xfId="28" applyFont="1" applyFill="1" applyBorder="1" applyAlignment="1" applyProtection="1">
      <alignment horizontal="center" vertical="center"/>
    </xf>
    <xf numFmtId="0" fontId="6" fillId="0" borderId="12" xfId="28" applyFont="1" applyFill="1" applyBorder="1" applyAlignment="1" applyProtection="1">
      <alignment vertical="center"/>
    </xf>
    <xf numFmtId="0" fontId="14" fillId="0" borderId="12" xfId="28" applyFont="1" applyFill="1" applyBorder="1" applyAlignment="1" applyProtection="1">
      <alignment horizontal="right" vertical="center"/>
    </xf>
    <xf numFmtId="0" fontId="20" fillId="0" borderId="52" xfId="28" applyFont="1" applyFill="1" applyBorder="1" applyAlignment="1">
      <alignment vertical="center"/>
    </xf>
    <xf numFmtId="49" fontId="6" fillId="2" borderId="10" xfId="22" applyNumberFormat="1" applyFont="1" applyFill="1" applyBorder="1" applyAlignment="1" applyProtection="1">
      <alignment horizontal="center" vertical="center"/>
      <protection locked="0"/>
    </xf>
    <xf numFmtId="14" fontId="6" fillId="2" borderId="45" xfId="22" applyNumberFormat="1" applyFont="1" applyFill="1" applyBorder="1" applyAlignment="1" applyProtection="1">
      <alignment horizontal="right" vertical="center"/>
      <protection locked="0"/>
    </xf>
    <xf numFmtId="0" fontId="6" fillId="0" borderId="12" xfId="29" applyFont="1" applyFill="1" applyBorder="1" applyAlignment="1" applyProtection="1">
      <alignment vertical="center"/>
    </xf>
    <xf numFmtId="0" fontId="14" fillId="0" borderId="12" xfId="29" applyFont="1" applyFill="1" applyBorder="1" applyAlignment="1" applyProtection="1">
      <alignment horizontal="right" vertical="center"/>
    </xf>
    <xf numFmtId="49" fontId="6" fillId="2" borderId="10" xfId="29" applyNumberFormat="1" applyFont="1" applyFill="1" applyBorder="1" applyAlignment="1" applyProtection="1">
      <alignment horizontal="center" vertical="center"/>
      <protection locked="0"/>
    </xf>
    <xf numFmtId="0" fontId="14" fillId="0" borderId="20" xfId="29" applyFont="1" applyFill="1" applyBorder="1" applyAlignment="1" applyProtection="1">
      <alignment horizontal="right" vertical="center"/>
    </xf>
    <xf numFmtId="49" fontId="6" fillId="2" borderId="8" xfId="29" applyNumberFormat="1" applyFont="1" applyFill="1" applyBorder="1" applyAlignment="1" applyProtection="1">
      <alignment horizontal="center" vertical="center"/>
      <protection locked="0"/>
    </xf>
    <xf numFmtId="49" fontId="6" fillId="2" borderId="10" xfId="21" applyNumberFormat="1" applyFont="1" applyFill="1" applyBorder="1" applyAlignment="1" applyProtection="1">
      <alignment horizontal="left" vertical="center" wrapText="1"/>
      <protection locked="0"/>
    </xf>
    <xf numFmtId="0" fontId="6" fillId="0" borderId="7" xfId="27" applyFont="1" applyFill="1" applyBorder="1" applyAlignment="1" applyProtection="1">
      <alignment horizontal="center" vertical="center"/>
    </xf>
    <xf numFmtId="0" fontId="7" fillId="0" borderId="8" xfId="27" applyFont="1" applyFill="1" applyBorder="1" applyAlignment="1" applyProtection="1">
      <alignment horizontal="left" vertical="center"/>
    </xf>
    <xf numFmtId="49" fontId="6" fillId="2" borderId="7" xfId="27" applyNumberFormat="1" applyFont="1" applyFill="1" applyBorder="1" applyAlignment="1" applyProtection="1">
      <alignment horizontal="left" vertical="center" wrapText="1"/>
      <protection locked="0"/>
    </xf>
    <xf numFmtId="49" fontId="6" fillId="2" borderId="8" xfId="27" applyNumberFormat="1" applyFont="1" applyFill="1" applyBorder="1" applyAlignment="1" applyProtection="1">
      <alignment vertical="center"/>
      <protection locked="0"/>
    </xf>
    <xf numFmtId="49" fontId="6" fillId="2" borderId="53" xfId="27" applyNumberFormat="1" applyFont="1" applyFill="1" applyBorder="1" applyAlignment="1" applyProtection="1">
      <alignment vertical="center"/>
      <protection locked="0"/>
    </xf>
    <xf numFmtId="49" fontId="6" fillId="2" borderId="14" xfId="27" applyNumberFormat="1" applyFont="1" applyFill="1" applyBorder="1" applyAlignment="1" applyProtection="1">
      <alignment vertical="center"/>
      <protection locked="0"/>
    </xf>
    <xf numFmtId="49" fontId="6" fillId="2" borderId="7" xfId="29" applyNumberFormat="1" applyFont="1" applyFill="1" applyBorder="1" applyAlignment="1" applyProtection="1">
      <alignment horizontal="center" vertical="center"/>
      <protection locked="0"/>
    </xf>
    <xf numFmtId="0" fontId="6" fillId="0" borderId="54" xfId="25" applyFont="1" applyFill="1" applyBorder="1" applyAlignment="1" applyProtection="1">
      <alignment vertical="center" wrapText="1"/>
    </xf>
    <xf numFmtId="0" fontId="6" fillId="0" borderId="21" xfId="25" applyFont="1" applyFill="1" applyBorder="1" applyAlignment="1" applyProtection="1">
      <alignment vertical="center" wrapText="1"/>
    </xf>
    <xf numFmtId="1" fontId="6" fillId="2" borderId="55" xfId="25" applyNumberFormat="1" applyFont="1" applyFill="1" applyBorder="1" applyAlignment="1" applyProtection="1">
      <alignment horizontal="right" vertical="center"/>
      <protection locked="0"/>
    </xf>
    <xf numFmtId="1" fontId="6" fillId="2" borderId="8" xfId="25" applyNumberFormat="1" applyFont="1" applyFill="1" applyBorder="1" applyAlignment="1" applyProtection="1">
      <alignment horizontal="right" vertical="center"/>
      <protection locked="0"/>
    </xf>
    <xf numFmtId="0" fontId="20" fillId="0" borderId="0" xfId="28" applyFont="1" applyFill="1" applyBorder="1" applyAlignment="1">
      <alignment vertical="center"/>
    </xf>
    <xf numFmtId="170" fontId="6" fillId="2" borderId="56" xfId="27" applyNumberFormat="1" applyFont="1" applyFill="1" applyBorder="1" applyAlignment="1" applyProtection="1">
      <alignment horizontal="center" vertical="center"/>
      <protection locked="0"/>
    </xf>
    <xf numFmtId="170" fontId="6" fillId="2" borderId="41" xfId="27" applyNumberFormat="1" applyFont="1" applyFill="1" applyBorder="1" applyAlignment="1" applyProtection="1">
      <alignment horizontal="center" vertical="center"/>
      <protection locked="0"/>
    </xf>
    <xf numFmtId="0" fontId="6" fillId="2" borderId="57" xfId="18" applyNumberFormat="1" applyFont="1" applyFill="1" applyBorder="1" applyAlignment="1" applyProtection="1">
      <alignment horizontal="left" vertical="center"/>
      <protection locked="0"/>
    </xf>
    <xf numFmtId="49" fontId="6" fillId="2" borderId="58" xfId="25" applyNumberFormat="1" applyFont="1" applyFill="1" applyBorder="1" applyAlignment="1" applyProtection="1">
      <alignment horizontal="center" vertical="center" wrapText="1"/>
      <protection locked="0"/>
    </xf>
    <xf numFmtId="0" fontId="14" fillId="0" borderId="59" xfId="25" applyFont="1" applyFill="1" applyBorder="1" applyAlignment="1" applyProtection="1">
      <alignment horizontal="center" vertical="center"/>
    </xf>
    <xf numFmtId="0" fontId="14" fillId="0" borderId="60" xfId="25" applyFont="1" applyFill="1" applyBorder="1" applyAlignment="1" applyProtection="1">
      <alignment horizontal="center" vertical="center"/>
    </xf>
    <xf numFmtId="170" fontId="6" fillId="2" borderId="61" xfId="27" applyNumberFormat="1" applyFont="1" applyFill="1" applyBorder="1" applyAlignment="1" applyProtection="1">
      <alignment horizontal="center" vertical="center"/>
      <protection locked="0"/>
    </xf>
    <xf numFmtId="49" fontId="6" fillId="2" borderId="62" xfId="19" applyNumberFormat="1" applyFont="1" applyFill="1" applyBorder="1" applyAlignment="1" applyProtection="1">
      <alignment horizontal="left" vertical="center" wrapText="1"/>
      <protection locked="0"/>
    </xf>
    <xf numFmtId="49" fontId="6" fillId="2" borderId="63" xfId="19" applyNumberFormat="1" applyFont="1" applyFill="1" applyBorder="1" applyAlignment="1" applyProtection="1">
      <alignment horizontal="left" vertical="center" wrapText="1"/>
      <protection locked="0"/>
    </xf>
    <xf numFmtId="49" fontId="6" fillId="2" borderId="64" xfId="19" applyNumberFormat="1" applyFont="1" applyFill="1" applyBorder="1" applyAlignment="1" applyProtection="1">
      <alignment horizontal="left" vertical="center" wrapText="1"/>
      <protection locked="0"/>
    </xf>
    <xf numFmtId="0" fontId="6" fillId="0" borderId="65" xfId="19" applyFont="1" applyFill="1" applyBorder="1" applyAlignment="1" applyProtection="1">
      <alignment vertical="center"/>
    </xf>
    <xf numFmtId="0" fontId="6" fillId="0" borderId="66" xfId="19" applyFont="1" applyFill="1" applyBorder="1" applyAlignment="1" applyProtection="1">
      <alignment vertical="center"/>
    </xf>
    <xf numFmtId="0" fontId="6" fillId="0" borderId="67" xfId="19" applyFont="1" applyFill="1" applyBorder="1" applyAlignment="1" applyProtection="1">
      <alignment vertical="center"/>
    </xf>
    <xf numFmtId="0" fontId="14" fillId="0" borderId="67" xfId="19" applyFont="1" applyFill="1" applyBorder="1" applyAlignment="1" applyProtection="1">
      <alignment horizontal="right" vertical="center"/>
    </xf>
    <xf numFmtId="2" fontId="20" fillId="0" borderId="68" xfId="19" applyNumberFormat="1" applyFont="1" applyFill="1" applyBorder="1" applyAlignment="1" applyProtection="1">
      <alignment vertical="center"/>
    </xf>
    <xf numFmtId="2" fontId="20" fillId="0" borderId="32" xfId="19" applyNumberFormat="1" applyFont="1" applyFill="1" applyBorder="1" applyAlignment="1" applyProtection="1">
      <alignment vertical="center"/>
    </xf>
    <xf numFmtId="0" fontId="20" fillId="0" borderId="68" xfId="19" applyFont="1" applyFill="1" applyBorder="1" applyAlignment="1" applyProtection="1">
      <alignment vertical="center"/>
    </xf>
    <xf numFmtId="0" fontId="20" fillId="0" borderId="32" xfId="19" applyFont="1" applyFill="1" applyBorder="1" applyAlignment="1" applyProtection="1">
      <alignment vertical="center"/>
    </xf>
    <xf numFmtId="49" fontId="6" fillId="2" borderId="25" xfId="25" applyNumberFormat="1" applyFont="1" applyFill="1" applyBorder="1" applyAlignment="1" applyProtection="1">
      <alignment horizontal="left" vertical="center" wrapText="1"/>
      <protection locked="0"/>
    </xf>
    <xf numFmtId="49" fontId="6" fillId="2" borderId="69" xfId="25" applyNumberFormat="1" applyFont="1" applyFill="1" applyBorder="1" applyAlignment="1" applyProtection="1">
      <alignment horizontal="left" vertical="center" wrapText="1"/>
      <protection locked="0"/>
    </xf>
    <xf numFmtId="0" fontId="6" fillId="0" borderId="59" xfId="25" applyFont="1" applyFill="1" applyBorder="1" applyAlignment="1" applyProtection="1">
      <alignment horizontal="center" vertical="center"/>
    </xf>
    <xf numFmtId="0" fontId="6" fillId="0" borderId="70" xfId="25" applyFont="1" applyFill="1" applyBorder="1" applyAlignment="1" applyProtection="1">
      <alignment horizontal="center" vertical="center"/>
    </xf>
    <xf numFmtId="0" fontId="20" fillId="0" borderId="71" xfId="25" applyFont="1" applyFill="1" applyBorder="1" applyAlignment="1" applyProtection="1">
      <alignment vertical="center" wrapText="1"/>
    </xf>
    <xf numFmtId="0" fontId="6" fillId="0" borderId="72" xfId="25" applyFont="1" applyFill="1" applyBorder="1" applyAlignment="1" applyProtection="1">
      <alignment horizontal="center" vertical="center"/>
    </xf>
    <xf numFmtId="0" fontId="20" fillId="0" borderId="73" xfId="25" applyFont="1" applyFill="1" applyBorder="1" applyAlignment="1" applyProtection="1">
      <alignment vertical="center" wrapText="1"/>
    </xf>
    <xf numFmtId="0" fontId="6" fillId="0" borderId="74" xfId="25" applyFont="1" applyFill="1" applyBorder="1" applyAlignment="1" applyProtection="1">
      <alignment horizontal="center" vertical="center"/>
    </xf>
    <xf numFmtId="0" fontId="20" fillId="0" borderId="73" xfId="25" applyFont="1" applyFill="1" applyBorder="1" applyAlignment="1" applyProtection="1">
      <alignment vertical="center"/>
    </xf>
    <xf numFmtId="0" fontId="6" fillId="0" borderId="75" xfId="25" applyFont="1" applyFill="1" applyBorder="1" applyAlignment="1" applyProtection="1">
      <alignment horizontal="center" vertical="center"/>
    </xf>
    <xf numFmtId="0" fontId="20" fillId="0" borderId="71" xfId="25" applyFont="1" applyFill="1" applyBorder="1" applyAlignment="1" applyProtection="1">
      <alignment vertical="center"/>
    </xf>
    <xf numFmtId="0" fontId="6" fillId="0" borderId="76" xfId="25" applyFont="1" applyFill="1" applyBorder="1" applyAlignment="1" applyProtection="1">
      <alignment horizontal="center" vertical="center"/>
    </xf>
    <xf numFmtId="0" fontId="20" fillId="0" borderId="77" xfId="25" applyFont="1" applyFill="1" applyBorder="1" applyAlignment="1" applyProtection="1">
      <alignment vertical="center" wrapText="1"/>
    </xf>
    <xf numFmtId="0" fontId="6" fillId="0" borderId="78" xfId="25" applyFont="1" applyFill="1" applyBorder="1" applyAlignment="1" applyProtection="1">
      <alignment horizontal="center" vertical="center"/>
    </xf>
    <xf numFmtId="0" fontId="6" fillId="0" borderId="79" xfId="25" applyFont="1" applyFill="1" applyBorder="1" applyAlignment="1" applyProtection="1">
      <alignment horizontal="center" vertical="center"/>
    </xf>
    <xf numFmtId="0" fontId="6" fillId="0" borderId="80" xfId="25" applyFont="1" applyFill="1" applyBorder="1" applyAlignment="1" applyProtection="1">
      <alignment vertical="center" wrapText="1"/>
    </xf>
    <xf numFmtId="49" fontId="6" fillId="2" borderId="70" xfId="28" applyNumberFormat="1" applyFont="1" applyFill="1" applyBorder="1" applyAlignment="1" applyProtection="1">
      <alignment horizontal="left" vertical="center" wrapText="1"/>
      <protection locked="0"/>
    </xf>
    <xf numFmtId="49" fontId="6" fillId="2" borderId="74" xfId="28" applyNumberFormat="1" applyFont="1" applyFill="1" applyBorder="1" applyAlignment="1" applyProtection="1">
      <alignment horizontal="left" vertical="center" wrapText="1"/>
      <protection locked="0"/>
    </xf>
    <xf numFmtId="0" fontId="6" fillId="0" borderId="65" xfId="28" applyFont="1" applyFill="1" applyBorder="1" applyAlignment="1" applyProtection="1">
      <alignment vertical="center"/>
    </xf>
    <xf numFmtId="0" fontId="6" fillId="0" borderId="66" xfId="28" applyFont="1" applyFill="1" applyBorder="1" applyAlignment="1" applyProtection="1">
      <alignment vertical="center"/>
    </xf>
    <xf numFmtId="0" fontId="6" fillId="0" borderId="67" xfId="28" applyFont="1" applyFill="1" applyBorder="1" applyAlignment="1" applyProtection="1">
      <alignment vertical="center"/>
    </xf>
    <xf numFmtId="0" fontId="14" fillId="0" borderId="81" xfId="28" applyFont="1" applyFill="1" applyBorder="1" applyAlignment="1">
      <alignment horizontal="right" vertical="center"/>
    </xf>
    <xf numFmtId="0" fontId="6" fillId="0" borderId="82" xfId="28" applyFont="1" applyFill="1" applyBorder="1" applyAlignment="1">
      <alignment horizontal="center" vertical="center" wrapText="1"/>
    </xf>
    <xf numFmtId="0" fontId="6" fillId="0" borderId="83" xfId="28" applyFont="1" applyFill="1" applyBorder="1" applyAlignment="1">
      <alignment horizontal="center" vertical="center" wrapText="1"/>
    </xf>
    <xf numFmtId="49" fontId="6" fillId="2" borderId="75" xfId="28" applyNumberFormat="1" applyFont="1" applyFill="1" applyBorder="1" applyAlignment="1" applyProtection="1">
      <alignment horizontal="left" vertical="center" wrapText="1"/>
      <protection locked="0"/>
    </xf>
    <xf numFmtId="0" fontId="14" fillId="0" borderId="60" xfId="28" applyFont="1" applyFill="1" applyBorder="1" applyAlignment="1">
      <alignment horizontal="center" vertical="center"/>
    </xf>
    <xf numFmtId="0" fontId="6" fillId="0" borderId="60" xfId="28" applyFont="1" applyFill="1" applyBorder="1" applyAlignment="1">
      <alignment vertical="center"/>
    </xf>
    <xf numFmtId="0" fontId="6" fillId="0" borderId="66" xfId="28" applyFont="1" applyFill="1" applyBorder="1" applyAlignment="1">
      <alignment vertical="center"/>
    </xf>
    <xf numFmtId="0" fontId="6" fillId="0" borderId="67" xfId="28" applyFont="1" applyFill="1" applyBorder="1" applyAlignment="1">
      <alignment vertical="center"/>
    </xf>
    <xf numFmtId="0" fontId="14" fillId="0" borderId="67" xfId="28" applyFont="1" applyFill="1" applyBorder="1" applyAlignment="1">
      <alignment horizontal="right" vertical="center"/>
    </xf>
    <xf numFmtId="0" fontId="6" fillId="0" borderId="84" xfId="28" applyFont="1" applyFill="1" applyBorder="1" applyAlignment="1">
      <alignment horizontal="center" vertical="center" wrapText="1"/>
    </xf>
    <xf numFmtId="0" fontId="6" fillId="0" borderId="85" xfId="28" applyFont="1" applyFill="1" applyBorder="1" applyAlignment="1">
      <alignment horizontal="center" vertical="center" wrapText="1"/>
    </xf>
    <xf numFmtId="0" fontId="6" fillId="0" borderId="59" xfId="28" applyFont="1" applyFill="1" applyBorder="1" applyAlignment="1">
      <alignment vertical="center"/>
    </xf>
    <xf numFmtId="0" fontId="6" fillId="0" borderId="12" xfId="28" applyFont="1" applyFill="1" applyBorder="1" applyAlignment="1">
      <alignment vertical="center"/>
    </xf>
    <xf numFmtId="2" fontId="14" fillId="0" borderId="12" xfId="28" applyNumberFormat="1" applyFont="1" applyFill="1" applyBorder="1" applyAlignment="1">
      <alignment horizontal="right" vertical="center"/>
    </xf>
    <xf numFmtId="0" fontId="6" fillId="0" borderId="72" xfId="28" applyFont="1" applyFill="1" applyBorder="1" applyAlignment="1" applyProtection="1">
      <alignment vertical="center" wrapText="1"/>
    </xf>
    <xf numFmtId="0" fontId="19" fillId="0" borderId="70" xfId="28" applyFont="1" applyFill="1" applyBorder="1" applyAlignment="1" applyProtection="1">
      <alignment vertical="center"/>
    </xf>
    <xf numFmtId="0" fontId="6" fillId="0" borderId="86" xfId="28" applyFont="1" applyFill="1" applyBorder="1" applyAlignment="1" applyProtection="1">
      <alignment horizontal="centerContinuous" vertical="center"/>
    </xf>
    <xf numFmtId="0" fontId="19" fillId="0" borderId="87" xfId="28" applyFont="1" applyFill="1" applyBorder="1" applyAlignment="1" applyProtection="1">
      <alignment vertical="center"/>
    </xf>
    <xf numFmtId="0" fontId="6" fillId="0" borderId="88" xfId="28" applyFont="1" applyFill="1" applyBorder="1" applyAlignment="1" applyProtection="1">
      <alignment vertical="center"/>
    </xf>
    <xf numFmtId="0" fontId="6" fillId="0" borderId="88" xfId="28" applyFont="1" applyFill="1" applyBorder="1" applyAlignment="1">
      <alignment vertical="center"/>
    </xf>
    <xf numFmtId="10" fontId="6" fillId="0" borderId="89" xfId="28" applyNumberFormat="1" applyFont="1" applyFill="1" applyBorder="1" applyAlignment="1" applyProtection="1">
      <alignment horizontal="centerContinuous" vertical="center"/>
    </xf>
    <xf numFmtId="10" fontId="6" fillId="0" borderId="90" xfId="28" applyNumberFormat="1" applyFont="1" applyFill="1" applyBorder="1" applyAlignment="1" applyProtection="1">
      <alignment horizontal="centerContinuous" vertical="center"/>
    </xf>
    <xf numFmtId="10" fontId="6" fillId="0" borderId="90" xfId="28" applyNumberFormat="1" applyFont="1" applyFill="1" applyBorder="1" applyAlignment="1" applyProtection="1">
      <alignment horizontal="center" vertical="center"/>
    </xf>
    <xf numFmtId="10" fontId="6" fillId="0" borderId="56" xfId="28" applyNumberFormat="1" applyFont="1" applyFill="1" applyBorder="1" applyAlignment="1" applyProtection="1">
      <alignment horizontal="centerContinuous" vertical="center"/>
    </xf>
    <xf numFmtId="0" fontId="6" fillId="0" borderId="59" xfId="28" applyFont="1" applyFill="1" applyBorder="1" applyAlignment="1" applyProtection="1">
      <alignment vertical="center"/>
    </xf>
    <xf numFmtId="0" fontId="20" fillId="0" borderId="59" xfId="28" applyFont="1" applyFill="1" applyBorder="1" applyAlignment="1" applyProtection="1">
      <alignment vertical="center"/>
    </xf>
    <xf numFmtId="0" fontId="6" fillId="0" borderId="86" xfId="28" applyFont="1" applyFill="1" applyBorder="1" applyAlignment="1" applyProtection="1">
      <alignment horizontal="center" vertical="center"/>
    </xf>
    <xf numFmtId="10" fontId="6" fillId="0" borderId="89" xfId="28" applyNumberFormat="1" applyFont="1" applyFill="1" applyBorder="1" applyAlignment="1" applyProtection="1">
      <alignment horizontal="center" vertical="center"/>
    </xf>
    <xf numFmtId="10" fontId="6" fillId="0" borderId="91" xfId="28" applyNumberFormat="1" applyFont="1" applyFill="1" applyBorder="1" applyAlignment="1" applyProtection="1">
      <alignment horizontal="center" vertical="center"/>
    </xf>
    <xf numFmtId="10" fontId="6" fillId="0" borderId="56" xfId="28" applyNumberFormat="1" applyFont="1" applyFill="1" applyBorder="1" applyAlignment="1" applyProtection="1">
      <alignment horizontal="center" vertical="center"/>
    </xf>
    <xf numFmtId="0" fontId="20" fillId="0" borderId="92" xfId="28" applyFont="1" applyFill="1" applyBorder="1" applyAlignment="1">
      <alignment vertical="center"/>
    </xf>
    <xf numFmtId="0" fontId="14" fillId="0" borderId="93" xfId="28" applyFont="1" applyFill="1" applyBorder="1" applyAlignment="1">
      <alignment vertical="center"/>
    </xf>
    <xf numFmtId="0" fontId="14" fillId="0" borderId="94" xfId="28" applyFont="1" applyFill="1" applyBorder="1" applyAlignment="1">
      <alignment vertical="center"/>
    </xf>
    <xf numFmtId="49" fontId="6" fillId="2" borderId="60" xfId="22" applyNumberFormat="1" applyFont="1" applyFill="1" applyBorder="1" applyAlignment="1" applyProtection="1">
      <alignment horizontal="left" vertical="center" wrapText="1"/>
      <protection locked="0"/>
    </xf>
    <xf numFmtId="0" fontId="6" fillId="0" borderId="27" xfId="22" applyFont="1" applyFill="1" applyBorder="1" applyAlignment="1" applyProtection="1">
      <alignment vertical="center"/>
    </xf>
    <xf numFmtId="0" fontId="6" fillId="0" borderId="28" xfId="22" applyFont="1" applyFill="1" applyBorder="1" applyAlignment="1" applyProtection="1">
      <alignment vertical="center"/>
    </xf>
    <xf numFmtId="0" fontId="14" fillId="0" borderId="29" xfId="22" applyFont="1" applyFill="1" applyBorder="1" applyAlignment="1" applyProtection="1">
      <alignment horizontal="right" vertical="center"/>
    </xf>
    <xf numFmtId="49" fontId="6" fillId="2" borderId="70" xfId="29" applyNumberFormat="1" applyFont="1" applyFill="1" applyBorder="1" applyAlignment="1" applyProtection="1">
      <alignment horizontal="left" vertical="center" wrapText="1"/>
      <protection locked="0"/>
    </xf>
    <xf numFmtId="49" fontId="6" fillId="2" borderId="74" xfId="29" applyNumberFormat="1" applyFont="1" applyFill="1" applyBorder="1" applyAlignment="1" applyProtection="1">
      <alignment horizontal="left" vertical="center" wrapText="1"/>
      <protection locked="0"/>
    </xf>
    <xf numFmtId="0" fontId="6" fillId="0" borderId="27" xfId="29" applyFont="1" applyFill="1" applyBorder="1" applyAlignment="1" applyProtection="1">
      <alignment vertical="center"/>
    </xf>
    <xf numFmtId="0" fontId="6" fillId="0" borderId="28" xfId="29" applyFont="1" applyFill="1" applyBorder="1" applyAlignment="1" applyProtection="1">
      <alignment vertical="center"/>
    </xf>
    <xf numFmtId="0" fontId="14" fillId="0" borderId="29" xfId="29" applyFont="1" applyFill="1" applyBorder="1" applyAlignment="1" applyProtection="1">
      <alignment horizontal="right" vertical="center"/>
    </xf>
    <xf numFmtId="0" fontId="6" fillId="0" borderId="59" xfId="29" applyFont="1" applyFill="1" applyBorder="1" applyAlignment="1" applyProtection="1">
      <alignment vertical="center"/>
    </xf>
    <xf numFmtId="0" fontId="14" fillId="0" borderId="28" xfId="29" applyFont="1" applyFill="1" applyBorder="1" applyAlignment="1" applyProtection="1">
      <alignment horizontal="right" vertical="center"/>
    </xf>
    <xf numFmtId="2" fontId="20" fillId="0" borderId="32" xfId="29" applyNumberFormat="1" applyFont="1" applyFill="1" applyBorder="1" applyAlignment="1" applyProtection="1">
      <alignment horizontal="center" vertical="center"/>
    </xf>
    <xf numFmtId="49" fontId="6" fillId="2" borderId="70" xfId="23" applyNumberFormat="1" applyFont="1" applyFill="1" applyBorder="1" applyAlignment="1" applyProtection="1">
      <alignment horizontal="left" vertical="center" wrapText="1"/>
      <protection locked="0"/>
    </xf>
    <xf numFmtId="49" fontId="6" fillId="2" borderId="74" xfId="23" applyNumberFormat="1" applyFont="1" applyFill="1" applyBorder="1" applyAlignment="1" applyProtection="1">
      <alignment horizontal="left" vertical="center" wrapText="1"/>
      <protection locked="0"/>
    </xf>
    <xf numFmtId="49" fontId="6" fillId="2" borderId="72" xfId="23" applyNumberFormat="1" applyFont="1" applyFill="1" applyBorder="1" applyAlignment="1" applyProtection="1">
      <alignment horizontal="left" vertical="center" wrapText="1"/>
      <protection locked="0"/>
    </xf>
    <xf numFmtId="0" fontId="17" fillId="0" borderId="95" xfId="23" applyFont="1" applyFill="1" applyBorder="1" applyAlignment="1" applyProtection="1">
      <alignment horizontal="left" vertical="center" wrapText="1"/>
    </xf>
    <xf numFmtId="0" fontId="8" fillId="0" borderId="83" xfId="23" applyFont="1" applyFill="1" applyBorder="1" applyAlignment="1" applyProtection="1">
      <alignment horizontal="center" vertical="center"/>
    </xf>
    <xf numFmtId="2" fontId="8" fillId="0" borderId="83" xfId="23" applyNumberFormat="1" applyFont="1" applyFill="1" applyBorder="1" applyAlignment="1" applyProtection="1">
      <alignment horizontal="center" vertical="center"/>
    </xf>
    <xf numFmtId="49" fontId="6" fillId="2" borderId="70" xfId="29" applyNumberFormat="1" applyFont="1" applyFill="1" applyBorder="1" applyAlignment="1" applyProtection="1">
      <alignment horizontal="left" vertical="center"/>
      <protection locked="0"/>
    </xf>
    <xf numFmtId="49" fontId="6" fillId="2" borderId="74" xfId="29" applyNumberFormat="1" applyFont="1" applyFill="1" applyBorder="1" applyAlignment="1" applyProtection="1">
      <alignment horizontal="left" vertical="center"/>
      <protection locked="0"/>
    </xf>
    <xf numFmtId="49" fontId="6" fillId="2" borderId="72" xfId="29" applyNumberFormat="1" applyFont="1" applyFill="1" applyBorder="1" applyAlignment="1" applyProtection="1">
      <alignment horizontal="left" vertical="center"/>
      <protection locked="0"/>
    </xf>
    <xf numFmtId="0" fontId="8" fillId="0" borderId="27" xfId="22" applyFont="1" applyFill="1" applyBorder="1" applyAlignment="1" applyProtection="1">
      <alignment vertical="center"/>
    </xf>
    <xf numFmtId="0" fontId="8" fillId="0" borderId="28" xfId="22" applyFont="1" applyFill="1" applyBorder="1" applyAlignment="1" applyProtection="1">
      <alignment vertical="center"/>
    </xf>
    <xf numFmtId="0" fontId="17" fillId="0" borderId="29" xfId="22" applyFont="1" applyFill="1" applyBorder="1" applyAlignment="1" applyProtection="1">
      <alignment horizontal="right" vertical="center"/>
    </xf>
    <xf numFmtId="0" fontId="14" fillId="0" borderId="29" xfId="27" applyFont="1" applyFill="1" applyBorder="1" applyAlignment="1" applyProtection="1">
      <alignment horizontal="right" vertical="center"/>
    </xf>
    <xf numFmtId="49" fontId="6" fillId="2" borderId="90" xfId="27" applyNumberFormat="1" applyFont="1" applyFill="1" applyBorder="1" applyAlignment="1" applyProtection="1">
      <alignment vertical="center"/>
      <protection locked="0"/>
    </xf>
    <xf numFmtId="0" fontId="6" fillId="0" borderId="96" xfId="28" applyFont="1" applyFill="1" applyBorder="1" applyAlignment="1" applyProtection="1">
      <alignment vertical="center" wrapText="1"/>
    </xf>
    <xf numFmtId="0" fontId="6" fillId="0" borderId="64" xfId="28" applyFont="1" applyFill="1" applyBorder="1" applyAlignment="1" applyProtection="1">
      <alignment vertical="center" wrapText="1"/>
    </xf>
    <xf numFmtId="0" fontId="6" fillId="0" borderId="64" xfId="21" applyFont="1" applyFill="1" applyBorder="1" applyAlignment="1" applyProtection="1">
      <alignment vertical="center"/>
    </xf>
    <xf numFmtId="0" fontId="6" fillId="2" borderId="63" xfId="28" applyFont="1" applyFill="1" applyBorder="1" applyAlignment="1" applyProtection="1">
      <alignment horizontal="center" vertical="center" wrapText="1"/>
      <protection locked="0"/>
    </xf>
    <xf numFmtId="0" fontId="6" fillId="0" borderId="97" xfId="25" applyFont="1" applyFill="1" applyBorder="1" applyAlignment="1" applyProtection="1">
      <alignment horizontal="center" vertical="center" wrapText="1"/>
    </xf>
    <xf numFmtId="0" fontId="6" fillId="0" borderId="76" xfId="28" applyFont="1" applyFill="1" applyBorder="1" applyAlignment="1" applyProtection="1">
      <alignment vertical="center" wrapText="1"/>
    </xf>
    <xf numFmtId="1" fontId="6" fillId="2" borderId="50" xfId="28" applyNumberFormat="1" applyFont="1" applyFill="1" applyBorder="1" applyAlignment="1" applyProtection="1">
      <alignment horizontal="center" vertical="center"/>
      <protection locked="0"/>
    </xf>
    <xf numFmtId="10" fontId="6" fillId="0" borderId="50" xfId="28" applyNumberFormat="1" applyFont="1" applyFill="1" applyBorder="1" applyAlignment="1" applyProtection="1">
      <alignment horizontal="right" vertical="center"/>
    </xf>
    <xf numFmtId="10" fontId="6" fillId="0" borderId="53" xfId="28" applyNumberFormat="1" applyFont="1" applyFill="1" applyBorder="1" applyAlignment="1" applyProtection="1">
      <alignment horizontal="right" vertical="center"/>
    </xf>
    <xf numFmtId="1" fontId="6" fillId="2" borderId="30" xfId="17" applyNumberFormat="1" applyFont="1" applyFill="1" applyBorder="1" applyAlignment="1" applyProtection="1">
      <alignment horizontal="center" vertical="center" wrapText="1"/>
      <protection locked="0"/>
    </xf>
    <xf numFmtId="1" fontId="6" fillId="2" borderId="98" xfId="17" applyNumberFormat="1" applyFont="1" applyFill="1" applyBorder="1" applyAlignment="1" applyProtection="1">
      <alignment horizontal="center" vertical="center" wrapText="1"/>
      <protection locked="0"/>
    </xf>
    <xf numFmtId="1" fontId="6" fillId="2" borderId="99" xfId="17" applyNumberFormat="1" applyFont="1" applyFill="1" applyBorder="1" applyAlignment="1" applyProtection="1">
      <alignment horizontal="center" vertical="center" wrapText="1"/>
      <protection locked="0"/>
    </xf>
    <xf numFmtId="1" fontId="6" fillId="0" borderId="30" xfId="17" applyNumberFormat="1" applyFont="1" applyFill="1" applyBorder="1" applyAlignment="1" applyProtection="1">
      <alignment horizontal="center" vertical="center" wrapText="1"/>
    </xf>
    <xf numFmtId="0" fontId="17" fillId="0" borderId="0" xfId="27" applyFont="1" applyFill="1" applyAlignment="1" applyProtection="1">
      <alignment horizontal="right" vertical="center"/>
    </xf>
    <xf numFmtId="169" fontId="6" fillId="0" borderId="90" xfId="27" applyNumberFormat="1" applyFont="1" applyFill="1" applyBorder="1" applyAlignment="1" applyProtection="1">
      <alignment horizontal="center" vertical="center"/>
    </xf>
    <xf numFmtId="169" fontId="6" fillId="0" borderId="56" xfId="27" applyNumberFormat="1" applyFont="1" applyFill="1" applyBorder="1" applyAlignment="1" applyProtection="1">
      <alignment horizontal="center" vertical="center"/>
    </xf>
    <xf numFmtId="0" fontId="6" fillId="0" borderId="69" xfId="23" applyFont="1" applyFill="1" applyBorder="1" applyAlignment="1" applyProtection="1">
      <alignment horizontal="center" vertical="center" wrapText="1"/>
    </xf>
    <xf numFmtId="0" fontId="6" fillId="2" borderId="31" xfId="27" applyFont="1" applyFill="1" applyBorder="1" applyAlignment="1" applyProtection="1">
      <alignment horizontal="center" vertical="center"/>
      <protection locked="0"/>
    </xf>
    <xf numFmtId="169" fontId="6" fillId="0" borderId="0" xfId="27" applyNumberFormat="1" applyFont="1" applyFill="1" applyBorder="1" applyAlignment="1" applyProtection="1">
      <alignment horizontal="center" vertical="center"/>
    </xf>
    <xf numFmtId="169" fontId="6" fillId="0" borderId="11" xfId="27" applyNumberFormat="1" applyFont="1" applyFill="1" applyBorder="1" applyAlignment="1" applyProtection="1">
      <alignment horizontal="center" vertical="center"/>
    </xf>
    <xf numFmtId="49" fontId="6" fillId="0" borderId="100" xfId="17" quotePrefix="1" applyNumberFormat="1" applyFont="1" applyFill="1" applyBorder="1" applyAlignment="1" applyProtection="1">
      <alignment vertical="center" wrapText="1"/>
    </xf>
    <xf numFmtId="0" fontId="6" fillId="2" borderId="76" xfId="28" applyFont="1" applyFill="1" applyBorder="1" applyAlignment="1" applyProtection="1">
      <alignment vertical="center" wrapText="1"/>
      <protection locked="0"/>
    </xf>
    <xf numFmtId="0" fontId="6" fillId="2" borderId="72" xfId="28" applyFont="1" applyFill="1" applyBorder="1" applyAlignment="1" applyProtection="1">
      <alignment vertical="center" wrapText="1"/>
      <protection locked="0"/>
    </xf>
    <xf numFmtId="0" fontId="6" fillId="0" borderId="53" xfId="27" applyNumberFormat="1" applyFont="1" applyFill="1" applyBorder="1" applyAlignment="1" applyProtection="1">
      <alignment vertical="center"/>
    </xf>
    <xf numFmtId="0" fontId="6" fillId="0" borderId="14" xfId="27" applyNumberFormat="1" applyFont="1" applyFill="1" applyBorder="1" applyAlignment="1" applyProtection="1">
      <alignment vertical="center"/>
    </xf>
    <xf numFmtId="1" fontId="6" fillId="2" borderId="57" xfId="17" applyNumberFormat="1" applyFont="1" applyFill="1" applyBorder="1" applyAlignment="1" applyProtection="1">
      <alignment horizontal="center" vertical="center" wrapText="1"/>
      <protection locked="0"/>
    </xf>
    <xf numFmtId="170" fontId="6" fillId="2" borderId="101" xfId="27" applyNumberFormat="1" applyFont="1" applyFill="1" applyBorder="1" applyAlignment="1" applyProtection="1">
      <alignment horizontal="center" vertical="center"/>
      <protection locked="0"/>
    </xf>
    <xf numFmtId="49" fontId="6" fillId="2" borderId="50" xfId="28" applyNumberFormat="1" applyFont="1" applyFill="1" applyBorder="1" applyAlignment="1" applyProtection="1">
      <alignment horizontal="left" vertical="center" wrapText="1"/>
      <protection locked="0"/>
    </xf>
    <xf numFmtId="49" fontId="6" fillId="2" borderId="35" xfId="28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21" applyNumberFormat="1" applyFont="1" applyFill="1" applyBorder="1" applyAlignment="1" applyProtection="1">
      <alignment horizontal="left" vertical="center" wrapText="1"/>
      <protection locked="0"/>
    </xf>
    <xf numFmtId="172" fontId="6" fillId="0" borderId="31" xfId="27" applyNumberFormat="1" applyFont="1" applyFill="1" applyBorder="1" applyAlignment="1" applyProtection="1">
      <alignment horizontal="center" vertical="center"/>
    </xf>
    <xf numFmtId="172" fontId="6" fillId="2" borderId="31" xfId="27" applyNumberFormat="1" applyFont="1" applyFill="1" applyBorder="1" applyAlignment="1" applyProtection="1">
      <alignment horizontal="center" vertical="center"/>
      <protection locked="0"/>
    </xf>
    <xf numFmtId="172" fontId="6" fillId="2" borderId="56" xfId="27" applyNumberFormat="1" applyFont="1" applyFill="1" applyBorder="1" applyAlignment="1" applyProtection="1">
      <alignment horizontal="center" vertical="center"/>
      <protection locked="0"/>
    </xf>
    <xf numFmtId="171" fontId="6" fillId="2" borderId="33" xfId="29" applyNumberFormat="1" applyFont="1" applyFill="1" applyBorder="1" applyAlignment="1" applyProtection="1">
      <alignment horizontal="center" vertical="center"/>
      <protection locked="0"/>
    </xf>
    <xf numFmtId="171" fontId="6" fillId="2" borderId="9" xfId="29" applyNumberFormat="1" applyFont="1" applyFill="1" applyBorder="1" applyAlignment="1" applyProtection="1">
      <alignment horizontal="center" vertical="center"/>
      <protection locked="0"/>
    </xf>
    <xf numFmtId="171" fontId="6" fillId="2" borderId="0" xfId="29" applyNumberFormat="1" applyFont="1" applyFill="1" applyBorder="1" applyAlignment="1" applyProtection="1">
      <alignment horizontal="center" vertical="center"/>
      <protection locked="0"/>
    </xf>
    <xf numFmtId="171" fontId="6" fillId="2" borderId="45" xfId="22" applyNumberFormat="1" applyFont="1" applyFill="1" applyBorder="1" applyAlignment="1" applyProtection="1">
      <alignment horizontal="center" vertical="center"/>
      <protection locked="0"/>
    </xf>
    <xf numFmtId="171" fontId="6" fillId="2" borderId="36" xfId="22" applyNumberFormat="1" applyFont="1" applyFill="1" applyBorder="1" applyAlignment="1" applyProtection="1">
      <alignment horizontal="center" vertical="center"/>
      <protection locked="0"/>
    </xf>
    <xf numFmtId="171" fontId="6" fillId="2" borderId="35" xfId="22" applyNumberFormat="1" applyFont="1" applyFill="1" applyBorder="1" applyAlignment="1" applyProtection="1">
      <alignment horizontal="center" vertical="center"/>
      <protection locked="0"/>
    </xf>
    <xf numFmtId="171" fontId="6" fillId="2" borderId="11" xfId="29" applyNumberFormat="1" applyFont="1" applyFill="1" applyBorder="1" applyAlignment="1" applyProtection="1">
      <alignment horizontal="center" vertical="center"/>
      <protection locked="0"/>
    </xf>
    <xf numFmtId="0" fontId="14" fillId="0" borderId="102" xfId="23" applyFont="1" applyFill="1" applyBorder="1" applyAlignment="1" applyProtection="1">
      <alignment horizontal="right" vertical="center"/>
    </xf>
    <xf numFmtId="0" fontId="20" fillId="0" borderId="32" xfId="25" applyFont="1" applyFill="1" applyBorder="1" applyAlignment="1" applyProtection="1">
      <alignment vertical="center" wrapText="1"/>
    </xf>
    <xf numFmtId="0" fontId="17" fillId="0" borderId="103" xfId="23" applyFont="1" applyFill="1" applyBorder="1" applyAlignment="1" applyProtection="1">
      <alignment vertical="center" wrapText="1"/>
    </xf>
    <xf numFmtId="0" fontId="17" fillId="0" borderId="95" xfId="23" applyFont="1" applyFill="1" applyBorder="1" applyAlignment="1" applyProtection="1">
      <alignment vertical="center" wrapText="1"/>
    </xf>
    <xf numFmtId="2" fontId="6" fillId="0" borderId="83" xfId="23" applyNumberFormat="1" applyFont="1" applyFill="1" applyBorder="1" applyAlignment="1" applyProtection="1">
      <alignment horizontal="center" vertical="center" wrapText="1"/>
    </xf>
    <xf numFmtId="0" fontId="6" fillId="0" borderId="82" xfId="23" applyFont="1" applyFill="1" applyBorder="1" applyAlignment="1" applyProtection="1">
      <alignment horizontal="center" vertical="center" wrapText="1"/>
    </xf>
    <xf numFmtId="169" fontId="6" fillId="0" borderId="31" xfId="23" applyNumberFormat="1" applyFont="1" applyFill="1" applyBorder="1" applyAlignment="1" applyProtection="1">
      <alignment vertical="center"/>
    </xf>
    <xf numFmtId="0" fontId="6" fillId="0" borderId="27" xfId="23" applyFont="1" applyFill="1" applyBorder="1" applyAlignment="1" applyProtection="1">
      <alignment vertical="center"/>
    </xf>
    <xf numFmtId="0" fontId="6" fillId="0" borderId="28" xfId="23" applyFont="1" applyFill="1" applyBorder="1" applyAlignment="1" applyProtection="1">
      <alignment vertical="center"/>
    </xf>
    <xf numFmtId="0" fontId="6" fillId="0" borderId="63" xfId="25" applyFont="1" applyFill="1" applyBorder="1" applyAlignment="1" applyProtection="1">
      <alignment horizontal="center" vertical="center"/>
    </xf>
    <xf numFmtId="171" fontId="6" fillId="2" borderId="57" xfId="18" applyNumberFormat="1" applyFont="1" applyFill="1" applyBorder="1" applyAlignment="1" applyProtection="1">
      <alignment horizontal="left" vertical="center"/>
      <protection locked="0"/>
    </xf>
    <xf numFmtId="0" fontId="6" fillId="0" borderId="0" xfId="27" applyFont="1" applyFill="1" applyBorder="1" applyAlignment="1" applyProtection="1">
      <alignment vertical="center"/>
    </xf>
    <xf numFmtId="1" fontId="6" fillId="2" borderId="39" xfId="25" applyNumberFormat="1" applyFont="1" applyFill="1" applyBorder="1" applyAlignment="1" applyProtection="1">
      <alignment horizontal="center" vertical="center"/>
      <protection locked="0"/>
    </xf>
    <xf numFmtId="0" fontId="6" fillId="0" borderId="104" xfId="28" applyFont="1" applyFill="1" applyBorder="1" applyAlignment="1" applyProtection="1">
      <alignment horizontal="center" vertical="center"/>
      <protection locked="0"/>
    </xf>
    <xf numFmtId="0" fontId="6" fillId="0" borderId="105" xfId="28" applyFont="1" applyFill="1" applyBorder="1" applyAlignment="1" applyProtection="1">
      <alignment horizontal="center" vertical="center"/>
      <protection locked="0"/>
    </xf>
    <xf numFmtId="0" fontId="6" fillId="2" borderId="106" xfId="27" applyFont="1" applyFill="1" applyBorder="1" applyAlignment="1" applyProtection="1">
      <alignment horizontal="center" vertical="center"/>
      <protection locked="0"/>
    </xf>
    <xf numFmtId="0" fontId="6" fillId="2" borderId="104" xfId="27" applyFont="1" applyFill="1" applyBorder="1" applyAlignment="1" applyProtection="1">
      <alignment horizontal="center" vertical="center"/>
      <protection locked="0"/>
    </xf>
    <xf numFmtId="0" fontId="6" fillId="2" borderId="105" xfId="27" applyFont="1" applyFill="1" applyBorder="1" applyAlignment="1" applyProtection="1">
      <alignment horizontal="center" vertical="center"/>
      <protection locked="0"/>
    </xf>
    <xf numFmtId="49" fontId="6" fillId="2" borderId="63" xfId="18" applyNumberFormat="1" applyFont="1" applyFill="1" applyBorder="1" applyAlignment="1" applyProtection="1">
      <alignment horizontal="center" vertical="center"/>
      <protection locked="0"/>
    </xf>
    <xf numFmtId="0" fontId="10" fillId="0" borderId="0" xfId="16" applyFont="1" applyFill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0" fontId="11" fillId="0" borderId="0" xfId="16" applyFont="1" applyFill="1" applyAlignment="1" applyProtection="1">
      <alignment horizontal="centerContinuous" vertical="center"/>
    </xf>
    <xf numFmtId="49" fontId="6" fillId="2" borderId="72" xfId="29" applyNumberFormat="1" applyFont="1" applyFill="1" applyBorder="1" applyAlignment="1" applyProtection="1">
      <alignment horizontal="left" vertical="center" wrapText="1"/>
      <protection locked="0"/>
    </xf>
    <xf numFmtId="0" fontId="7" fillId="0" borderId="108" xfId="16" applyNumberFormat="1" applyFont="1" applyFill="1" applyBorder="1" applyAlignment="1" applyProtection="1">
      <alignment horizontal="left" vertical="center"/>
    </xf>
    <xf numFmtId="0" fontId="7" fillId="0" borderId="90" xfId="16" applyNumberFormat="1" applyFont="1" applyFill="1" applyBorder="1" applyAlignment="1" applyProtection="1">
      <alignment horizontal="left" vertical="center"/>
    </xf>
    <xf numFmtId="0" fontId="22" fillId="0" borderId="0" xfId="16" applyFont="1" applyFill="1" applyBorder="1" applyAlignment="1" applyProtection="1">
      <alignment vertical="center"/>
    </xf>
    <xf numFmtId="0" fontId="11" fillId="0" borderId="0" xfId="16" applyFont="1" applyFill="1" applyAlignment="1" applyProtection="1">
      <alignment vertical="center"/>
    </xf>
    <xf numFmtId="0" fontId="22" fillId="0" borderId="0" xfId="16" applyFont="1" applyFill="1" applyAlignment="1" applyProtection="1">
      <alignment vertical="center"/>
    </xf>
    <xf numFmtId="0" fontId="16" fillId="0" borderId="0" xfId="16" applyFont="1" applyFill="1" applyAlignment="1" applyProtection="1">
      <alignment vertical="center"/>
    </xf>
    <xf numFmtId="0" fontId="12" fillId="0" borderId="0" xfId="16" applyFont="1" applyFill="1" applyAlignment="1" applyProtection="1">
      <alignment horizontal="centerContinuous" vertical="center"/>
    </xf>
    <xf numFmtId="0" fontId="16" fillId="0" borderId="0" xfId="16" applyFont="1" applyFill="1" applyAlignment="1" applyProtection="1">
      <alignment horizontal="centerContinuous" vertical="center"/>
    </xf>
    <xf numFmtId="0" fontId="7" fillId="0" borderId="0" xfId="16" applyFont="1" applyFill="1" applyAlignment="1" applyProtection="1">
      <alignment vertical="center"/>
    </xf>
    <xf numFmtId="0" fontId="7" fillId="0" borderId="109" xfId="16" applyFont="1" applyFill="1" applyBorder="1" applyAlignment="1" applyProtection="1">
      <alignment horizontal="center" vertical="center"/>
    </xf>
    <xf numFmtId="0" fontId="7" fillId="0" borderId="110" xfId="16" applyFont="1" applyFill="1" applyBorder="1" applyAlignment="1" applyProtection="1">
      <alignment horizontal="center" vertical="center"/>
    </xf>
    <xf numFmtId="49" fontId="7" fillId="0" borderId="0" xfId="16" quotePrefix="1" applyNumberFormat="1" applyFont="1" applyFill="1" applyBorder="1" applyAlignment="1" applyProtection="1">
      <alignment horizontal="right" vertical="center"/>
    </xf>
    <xf numFmtId="0" fontId="7" fillId="0" borderId="9" xfId="16" quotePrefix="1" applyNumberFormat="1" applyFont="1" applyFill="1" applyBorder="1" applyAlignment="1" applyProtection="1">
      <alignment horizontal="right" vertical="center"/>
    </xf>
    <xf numFmtId="0" fontId="12" fillId="0" borderId="27" xfId="16" applyFont="1" applyFill="1" applyBorder="1" applyAlignment="1" applyProtection="1">
      <alignment vertical="center"/>
    </xf>
    <xf numFmtId="0" fontId="12" fillId="0" borderId="95" xfId="16" applyFont="1" applyFill="1" applyBorder="1" applyAlignment="1" applyProtection="1">
      <alignment vertical="center"/>
    </xf>
    <xf numFmtId="0" fontId="7" fillId="0" borderId="111" xfId="16" applyFont="1" applyFill="1" applyBorder="1" applyAlignment="1" applyProtection="1">
      <alignment vertical="center"/>
    </xf>
    <xf numFmtId="0" fontId="7" fillId="0" borderId="111" xfId="16" applyFont="1" applyFill="1" applyBorder="1" applyAlignment="1" applyProtection="1">
      <alignment horizontal="left" vertical="center"/>
    </xf>
    <xf numFmtId="0" fontId="7" fillId="0" borderId="111" xfId="16" applyFont="1" applyFill="1" applyBorder="1" applyAlignment="1" applyProtection="1">
      <alignment horizontal="center" vertical="center"/>
    </xf>
    <xf numFmtId="0" fontId="7" fillId="0" borderId="112" xfId="16" applyFont="1" applyFill="1" applyBorder="1" applyAlignment="1" applyProtection="1">
      <alignment horizontal="center" vertical="center"/>
    </xf>
    <xf numFmtId="0" fontId="7" fillId="0" borderId="0" xfId="16" applyNumberFormat="1" applyFont="1" applyFill="1" applyBorder="1" applyAlignment="1" applyProtection="1">
      <alignment horizontal="right" vertical="center"/>
    </xf>
    <xf numFmtId="0" fontId="7" fillId="0" borderId="113" xfId="16" applyFont="1" applyFill="1" applyBorder="1" applyAlignment="1" applyProtection="1">
      <alignment vertical="center"/>
    </xf>
    <xf numFmtId="0" fontId="7" fillId="0" borderId="114" xfId="16" applyFont="1" applyFill="1" applyBorder="1" applyAlignment="1" applyProtection="1">
      <alignment horizontal="left" vertical="center"/>
    </xf>
    <xf numFmtId="0" fontId="12" fillId="0" borderId="60" xfId="16" applyFont="1" applyFill="1" applyBorder="1" applyAlignment="1" applyProtection="1">
      <alignment vertical="center"/>
    </xf>
    <xf numFmtId="0" fontId="7" fillId="0" borderId="45" xfId="16" applyFont="1" applyFill="1" applyBorder="1" applyAlignment="1" applyProtection="1">
      <alignment vertical="center"/>
    </xf>
    <xf numFmtId="0" fontId="12" fillId="0" borderId="33" xfId="16" applyFont="1" applyFill="1" applyBorder="1" applyAlignment="1" applyProtection="1">
      <alignment horizontal="right" vertical="center"/>
    </xf>
    <xf numFmtId="0" fontId="12" fillId="0" borderId="66" xfId="16" applyFont="1" applyFill="1" applyBorder="1" applyAlignment="1" applyProtection="1">
      <alignment vertical="center"/>
    </xf>
    <xf numFmtId="0" fontId="7" fillId="0" borderId="91" xfId="16" applyFont="1" applyFill="1" applyBorder="1" applyAlignment="1" applyProtection="1">
      <alignment vertical="center"/>
    </xf>
    <xf numFmtId="0" fontId="12" fillId="0" borderId="88" xfId="16" applyFont="1" applyFill="1" applyBorder="1" applyAlignment="1" applyProtection="1">
      <alignment horizontal="right" vertical="center"/>
    </xf>
    <xf numFmtId="0" fontId="8" fillId="0" borderId="0" xfId="16" applyFont="1" applyFill="1" applyAlignment="1" applyProtection="1">
      <alignment vertical="center"/>
    </xf>
    <xf numFmtId="0" fontId="32" fillId="0" borderId="0" xfId="16" applyFont="1" applyFill="1" applyBorder="1" applyAlignment="1" applyProtection="1">
      <alignment vertical="center"/>
    </xf>
    <xf numFmtId="0" fontId="31" fillId="0" borderId="0" xfId="16" applyFont="1" applyFill="1" applyBorder="1" applyAlignment="1" applyProtection="1">
      <alignment vertical="center"/>
    </xf>
    <xf numFmtId="0" fontId="7" fillId="0" borderId="115" xfId="16" applyFont="1" applyFill="1" applyBorder="1" applyAlignment="1" applyProtection="1">
      <alignment horizontal="left" vertical="center"/>
    </xf>
    <xf numFmtId="0" fontId="7" fillId="0" borderId="116" xfId="16" applyFont="1" applyFill="1" applyBorder="1" applyAlignment="1" applyProtection="1">
      <alignment horizontal="left" vertical="center"/>
    </xf>
    <xf numFmtId="0" fontId="7" fillId="0" borderId="117" xfId="16" applyFont="1" applyFill="1" applyBorder="1" applyAlignment="1" applyProtection="1">
      <alignment horizontal="centerContinuous" vertical="center"/>
    </xf>
    <xf numFmtId="0" fontId="7" fillId="0" borderId="79" xfId="16" applyFont="1" applyFill="1" applyBorder="1" applyAlignment="1" applyProtection="1">
      <alignment horizontal="left" vertical="center"/>
    </xf>
    <xf numFmtId="0" fontId="7" fillId="0" borderId="88" xfId="16" applyFont="1" applyFill="1" applyBorder="1" applyAlignment="1" applyProtection="1">
      <alignment horizontal="left" vertical="center"/>
    </xf>
    <xf numFmtId="0" fontId="7" fillId="0" borderId="118" xfId="16" applyFont="1" applyFill="1" applyBorder="1" applyAlignment="1" applyProtection="1">
      <alignment horizontal="centerContinuous" vertical="center"/>
    </xf>
    <xf numFmtId="0" fontId="6" fillId="0" borderId="0" xfId="24" applyFont="1" applyFill="1" applyAlignment="1" applyProtection="1">
      <alignment vertical="center"/>
    </xf>
    <xf numFmtId="0" fontId="11" fillId="0" borderId="0" xfId="24" applyFont="1" applyFill="1" applyAlignment="1" applyProtection="1">
      <alignment horizontal="left" vertical="center"/>
    </xf>
    <xf numFmtId="0" fontId="6" fillId="0" borderId="0" xfId="24" applyFont="1" applyFill="1" applyAlignment="1" applyProtection="1">
      <alignment horizontal="centerContinuous" vertical="center"/>
    </xf>
    <xf numFmtId="0" fontId="6" fillId="0" borderId="0" xfId="24" applyFont="1" applyFill="1" applyAlignment="1" applyProtection="1">
      <alignment horizontal="center" vertical="center"/>
    </xf>
    <xf numFmtId="0" fontId="12" fillId="0" borderId="0" xfId="24" applyFont="1" applyFill="1" applyAlignment="1" applyProtection="1">
      <alignment horizontal="centerContinuous" vertical="center"/>
    </xf>
    <xf numFmtId="0" fontId="17" fillId="0" borderId="95" xfId="24" applyFont="1" applyFill="1" applyBorder="1" applyAlignment="1" applyProtection="1">
      <alignment horizontal="left" vertical="center"/>
    </xf>
    <xf numFmtId="0" fontId="17" fillId="0" borderId="111" xfId="24" applyFont="1" applyFill="1" applyBorder="1" applyAlignment="1" applyProtection="1">
      <alignment horizontal="left" vertical="center"/>
    </xf>
    <xf numFmtId="0" fontId="6" fillId="0" borderId="111" xfId="24" applyFont="1" applyFill="1" applyBorder="1" applyAlignment="1" applyProtection="1">
      <alignment horizontal="center" vertical="center"/>
    </xf>
    <xf numFmtId="0" fontId="6" fillId="0" borderId="111" xfId="24" applyFont="1" applyFill="1" applyBorder="1" applyAlignment="1" applyProtection="1">
      <alignment horizontal="right" vertical="center"/>
    </xf>
    <xf numFmtId="0" fontId="6" fillId="0" borderId="111" xfId="24" applyFont="1" applyFill="1" applyBorder="1" applyAlignment="1" applyProtection="1">
      <alignment horizontal="left" vertical="center"/>
    </xf>
    <xf numFmtId="0" fontId="6" fillId="0" borderId="82" xfId="24" applyFont="1" applyFill="1" applyBorder="1" applyAlignment="1" applyProtection="1">
      <alignment horizontal="center" vertical="center"/>
    </xf>
    <xf numFmtId="0" fontId="6" fillId="0" borderId="119" xfId="24" applyFont="1" applyFill="1" applyBorder="1" applyAlignment="1" applyProtection="1">
      <alignment horizontal="center" vertical="center"/>
    </xf>
    <xf numFmtId="0" fontId="6" fillId="0" borderId="112" xfId="24" applyFont="1" applyFill="1" applyBorder="1" applyAlignment="1" applyProtection="1">
      <alignment horizontal="left" vertical="center"/>
    </xf>
    <xf numFmtId="0" fontId="6" fillId="0" borderId="120" xfId="24" applyFont="1" applyFill="1" applyBorder="1" applyAlignment="1" applyProtection="1">
      <alignment horizontal="center" vertical="center"/>
    </xf>
    <xf numFmtId="0" fontId="6" fillId="0" borderId="13" xfId="24" quotePrefix="1" applyFont="1" applyFill="1" applyBorder="1" applyAlignment="1" applyProtection="1">
      <alignment horizontal="right" vertical="center"/>
    </xf>
    <xf numFmtId="0" fontId="6" fillId="0" borderId="96" xfId="24" applyFont="1" applyFill="1" applyBorder="1" applyAlignment="1" applyProtection="1">
      <alignment horizontal="center" vertical="center"/>
    </xf>
    <xf numFmtId="0" fontId="6" fillId="0" borderId="35" xfId="24" quotePrefix="1" applyFont="1" applyFill="1" applyBorder="1" applyAlignment="1" applyProtection="1">
      <alignment horizontal="right" vertical="center"/>
    </xf>
    <xf numFmtId="0" fontId="6" fillId="0" borderId="63" xfId="24" applyFont="1" applyFill="1" applyBorder="1" applyAlignment="1" applyProtection="1">
      <alignment horizontal="center" vertical="center"/>
    </xf>
    <xf numFmtId="0" fontId="6" fillId="0" borderId="9" xfId="24" applyFont="1" applyFill="1" applyBorder="1" applyAlignment="1" applyProtection="1">
      <alignment vertical="center"/>
    </xf>
    <xf numFmtId="0" fontId="6" fillId="0" borderId="64" xfId="24" applyFont="1" applyFill="1" applyBorder="1" applyAlignment="1" applyProtection="1">
      <alignment horizontal="center" vertical="center"/>
    </xf>
    <xf numFmtId="0" fontId="6" fillId="0" borderId="62" xfId="24" applyFont="1" applyFill="1" applyBorder="1" applyAlignment="1" applyProtection="1">
      <alignment horizontal="center" vertical="center"/>
    </xf>
    <xf numFmtId="0" fontId="6" fillId="0" borderId="35" xfId="24" applyFont="1" applyFill="1" applyBorder="1" applyAlignment="1" applyProtection="1">
      <alignment vertical="center"/>
    </xf>
    <xf numFmtId="0" fontId="6" fillId="0" borderId="11" xfId="24" applyFont="1" applyFill="1" applyBorder="1" applyAlignment="1" applyProtection="1">
      <alignment vertical="center"/>
    </xf>
    <xf numFmtId="0" fontId="6" fillId="0" borderId="107" xfId="24" applyFont="1" applyFill="1" applyBorder="1" applyAlignment="1" applyProtection="1">
      <alignment horizontal="center" vertical="center"/>
    </xf>
    <xf numFmtId="0" fontId="6" fillId="0" borderId="121" xfId="24" applyFont="1" applyFill="1" applyBorder="1" applyAlignment="1" applyProtection="1">
      <alignment vertical="center"/>
    </xf>
    <xf numFmtId="0" fontId="6" fillId="0" borderId="19" xfId="24" quotePrefix="1" applyFont="1" applyFill="1" applyBorder="1" applyAlignment="1" applyProtection="1">
      <alignment horizontal="right" vertical="center"/>
    </xf>
    <xf numFmtId="0" fontId="8" fillId="0" borderId="0" xfId="24" applyFont="1" applyFill="1" applyAlignment="1" applyProtection="1">
      <alignment vertical="center"/>
    </xf>
    <xf numFmtId="0" fontId="8" fillId="0" borderId="122" xfId="24" applyFont="1" applyFill="1" applyBorder="1" applyAlignment="1" applyProtection="1">
      <alignment horizontal="center" vertical="center"/>
    </xf>
    <xf numFmtId="0" fontId="17" fillId="0" borderId="28" xfId="24" applyFont="1" applyFill="1" applyBorder="1" applyAlignment="1" applyProtection="1">
      <alignment vertical="center"/>
    </xf>
    <xf numFmtId="0" fontId="8" fillId="0" borderId="28" xfId="24" applyFont="1" applyFill="1" applyBorder="1" applyAlignment="1" applyProtection="1">
      <alignment vertical="center"/>
    </xf>
    <xf numFmtId="0" fontId="6" fillId="0" borderId="28" xfId="24" applyFont="1" applyFill="1" applyBorder="1" applyAlignment="1" applyProtection="1">
      <alignment horizontal="right" vertical="center"/>
    </xf>
    <xf numFmtId="0" fontId="22" fillId="0" borderId="0" xfId="24" applyFont="1" applyFill="1" applyAlignment="1" applyProtection="1">
      <alignment vertical="center"/>
    </xf>
    <xf numFmtId="0" fontId="22" fillId="0" borderId="0" xfId="24" applyFont="1" applyFill="1" applyAlignment="1" applyProtection="1">
      <alignment horizontal="center" vertical="center"/>
    </xf>
    <xf numFmtId="2" fontId="22" fillId="0" borderId="0" xfId="24" applyNumberFormat="1" applyFont="1" applyFill="1" applyAlignment="1" applyProtection="1">
      <alignment vertical="center"/>
    </xf>
    <xf numFmtId="0" fontId="17" fillId="0" borderId="123" xfId="24" applyFont="1" applyFill="1" applyBorder="1" applyAlignment="1" applyProtection="1">
      <alignment vertical="center"/>
    </xf>
    <xf numFmtId="0" fontId="14" fillId="0" borderId="111" xfId="24" applyFont="1" applyFill="1" applyBorder="1" applyAlignment="1" applyProtection="1">
      <alignment vertical="center"/>
    </xf>
    <xf numFmtId="0" fontId="14" fillId="0" borderId="124" xfId="24" applyFont="1" applyFill="1" applyBorder="1" applyAlignment="1" applyProtection="1">
      <alignment vertical="center"/>
    </xf>
    <xf numFmtId="0" fontId="14" fillId="0" borderId="123" xfId="24" applyFont="1" applyFill="1" applyBorder="1" applyAlignment="1" applyProtection="1">
      <alignment horizontal="center" vertical="center"/>
    </xf>
    <xf numFmtId="0" fontId="14" fillId="0" borderId="123" xfId="24" applyFont="1" applyFill="1" applyBorder="1" applyAlignment="1" applyProtection="1">
      <alignment horizontal="centerContinuous" vertical="center"/>
    </xf>
    <xf numFmtId="2" fontId="17" fillId="0" borderId="110" xfId="24" applyNumberFormat="1" applyFont="1" applyFill="1" applyBorder="1" applyAlignment="1">
      <alignment horizontal="center" vertical="center"/>
    </xf>
    <xf numFmtId="0" fontId="13" fillId="0" borderId="0" xfId="24" applyFont="1" applyFill="1" applyAlignment="1" applyProtection="1">
      <alignment vertical="center"/>
    </xf>
    <xf numFmtId="0" fontId="6" fillId="0" borderId="0" xfId="24" applyFont="1" applyFill="1" applyBorder="1" applyAlignment="1" applyProtection="1">
      <alignment vertical="center"/>
    </xf>
    <xf numFmtId="0" fontId="6" fillId="0" borderId="0" xfId="24" applyFont="1" applyFill="1" applyBorder="1" applyAlignment="1" applyProtection="1">
      <alignment horizontal="right" vertical="center"/>
    </xf>
    <xf numFmtId="0" fontId="6" fillId="0" borderId="11" xfId="24" applyFont="1" applyFill="1" applyBorder="1" applyAlignment="1" applyProtection="1">
      <alignment horizontal="right" vertical="center"/>
    </xf>
    <xf numFmtId="0" fontId="6" fillId="0" borderId="11" xfId="24" quotePrefix="1" applyFont="1" applyFill="1" applyBorder="1" applyAlignment="1" applyProtection="1">
      <alignment horizontal="right" vertical="center"/>
    </xf>
    <xf numFmtId="0" fontId="6" fillId="0" borderId="125" xfId="24" applyFont="1" applyFill="1" applyBorder="1" applyAlignment="1" applyProtection="1">
      <alignment horizontal="center" vertical="center"/>
    </xf>
    <xf numFmtId="0" fontId="20" fillId="0" borderId="12" xfId="24" applyFont="1" applyFill="1" applyBorder="1" applyAlignment="1" applyProtection="1">
      <alignment vertical="center"/>
    </xf>
    <xf numFmtId="0" fontId="6" fillId="0" borderId="12" xfId="24" applyFont="1" applyFill="1" applyBorder="1" applyAlignment="1" applyProtection="1">
      <alignment vertical="center"/>
    </xf>
    <xf numFmtId="0" fontId="6" fillId="0" borderId="13" xfId="24" applyFont="1" applyFill="1" applyBorder="1" applyAlignment="1" applyProtection="1">
      <alignment vertical="center"/>
    </xf>
    <xf numFmtId="0" fontId="6" fillId="0" borderId="33" xfId="24" applyFont="1" applyFill="1" applyBorder="1" applyAlignment="1" applyProtection="1">
      <alignment vertical="center"/>
    </xf>
    <xf numFmtId="0" fontId="14" fillId="0" borderId="33" xfId="24" applyFont="1" applyFill="1" applyBorder="1" applyAlignment="1" applyProtection="1">
      <alignment vertical="center"/>
    </xf>
    <xf numFmtId="0" fontId="6" fillId="0" borderId="33" xfId="24" applyFont="1" applyFill="1" applyBorder="1" applyAlignment="1" applyProtection="1">
      <alignment horizontal="right" vertical="center"/>
    </xf>
    <xf numFmtId="0" fontId="6" fillId="0" borderId="36" xfId="24" applyFont="1" applyFill="1" applyBorder="1" applyAlignment="1" applyProtection="1">
      <alignment vertical="center"/>
    </xf>
    <xf numFmtId="0" fontId="6" fillId="0" borderId="9" xfId="24" applyFont="1" applyFill="1" applyBorder="1" applyAlignment="1" applyProtection="1">
      <alignment horizontal="right" vertical="center"/>
    </xf>
    <xf numFmtId="0" fontId="6" fillId="0" borderId="46" xfId="24" applyFont="1" applyFill="1" applyBorder="1" applyAlignment="1" applyProtection="1">
      <alignment horizontal="right" vertical="center"/>
    </xf>
    <xf numFmtId="0" fontId="6" fillId="0" borderId="9" xfId="24" quotePrefix="1" applyFont="1" applyFill="1" applyBorder="1" applyAlignment="1" applyProtection="1">
      <alignment horizontal="right" vertical="center"/>
    </xf>
    <xf numFmtId="0" fontId="6" fillId="0" borderId="126" xfId="24" applyFont="1" applyFill="1" applyBorder="1" applyAlignment="1" applyProtection="1">
      <alignment horizontal="right" vertical="center"/>
    </xf>
    <xf numFmtId="0" fontId="8" fillId="0" borderId="125" xfId="24" applyFont="1" applyFill="1" applyBorder="1" applyAlignment="1" applyProtection="1">
      <alignment horizontal="center" vertical="center"/>
    </xf>
    <xf numFmtId="0" fontId="17" fillId="0" borderId="12" xfId="24" applyFont="1" applyFill="1" applyBorder="1" applyAlignment="1" applyProtection="1">
      <alignment vertical="center"/>
    </xf>
    <xf numFmtId="0" fontId="8" fillId="0" borderId="12" xfId="24" applyFont="1" applyFill="1" applyBorder="1" applyAlignment="1" applyProtection="1">
      <alignment vertical="center"/>
    </xf>
    <xf numFmtId="0" fontId="6" fillId="0" borderId="12" xfId="24" applyFont="1" applyFill="1" applyBorder="1" applyAlignment="1" applyProtection="1">
      <alignment horizontal="right" vertical="center"/>
    </xf>
    <xf numFmtId="0" fontId="8" fillId="0" borderId="127" xfId="24" applyFont="1" applyFill="1" applyBorder="1" applyAlignment="1" applyProtection="1">
      <alignment horizontal="center" vertical="center"/>
    </xf>
    <xf numFmtId="0" fontId="17" fillId="0" borderId="67" xfId="24" applyFont="1" applyFill="1" applyBorder="1" applyAlignment="1" applyProtection="1">
      <alignment vertical="center"/>
    </xf>
    <xf numFmtId="0" fontId="8" fillId="0" borderId="67" xfId="24" applyFont="1" applyFill="1" applyBorder="1" applyAlignment="1" applyProtection="1">
      <alignment vertical="center"/>
    </xf>
    <xf numFmtId="0" fontId="6" fillId="0" borderId="67" xfId="24" applyFont="1" applyFill="1" applyBorder="1" applyAlignment="1" applyProtection="1">
      <alignment horizontal="right" vertical="center"/>
    </xf>
    <xf numFmtId="0" fontId="7" fillId="0" borderId="128" xfId="16" applyFont="1" applyFill="1" applyBorder="1" applyAlignment="1" applyProtection="1">
      <alignment horizontal="left" vertical="center"/>
    </xf>
    <xf numFmtId="0" fontId="7" fillId="0" borderId="116" xfId="16" applyFont="1" applyFill="1" applyBorder="1" applyAlignment="1" applyProtection="1">
      <alignment horizontal="centerContinuous" vertical="center"/>
    </xf>
    <xf numFmtId="0" fontId="8" fillId="0" borderId="116" xfId="16" applyFont="1" applyFill="1" applyBorder="1" applyAlignment="1">
      <alignment vertical="center"/>
    </xf>
    <xf numFmtId="0" fontId="7" fillId="0" borderId="129" xfId="16" applyFont="1" applyFill="1" applyBorder="1" applyAlignment="1" applyProtection="1">
      <alignment horizontal="left" vertical="center"/>
    </xf>
    <xf numFmtId="0" fontId="7" fillId="0" borderId="87" xfId="16" applyFont="1" applyFill="1" applyBorder="1" applyAlignment="1" applyProtection="1">
      <alignment horizontal="left" vertical="center"/>
    </xf>
    <xf numFmtId="0" fontId="7" fillId="0" borderId="88" xfId="16" applyFont="1" applyFill="1" applyBorder="1" applyAlignment="1" applyProtection="1">
      <alignment horizontal="centerContinuous" vertical="center"/>
    </xf>
    <xf numFmtId="0" fontId="6" fillId="0" borderId="88" xfId="16" applyFont="1" applyFill="1" applyBorder="1" applyAlignment="1">
      <alignment vertical="center"/>
    </xf>
    <xf numFmtId="0" fontId="7" fillId="0" borderId="91" xfId="16" applyFont="1" applyFill="1" applyBorder="1" applyAlignment="1" applyProtection="1">
      <alignment horizontal="left" vertical="center"/>
    </xf>
    <xf numFmtId="0" fontId="11" fillId="0" borderId="0" xfId="18" applyFont="1" applyFill="1" applyAlignment="1" applyProtection="1">
      <alignment vertical="center"/>
    </xf>
    <xf numFmtId="0" fontId="12" fillId="0" borderId="0" xfId="18" applyFont="1" applyFill="1" applyAlignment="1" applyProtection="1">
      <alignment horizontal="centerContinuous" vertical="center"/>
    </xf>
    <xf numFmtId="0" fontId="6" fillId="0" borderId="24" xfId="18" applyFont="1" applyFill="1" applyBorder="1" applyAlignment="1">
      <alignment vertical="center"/>
    </xf>
    <xf numFmtId="0" fontId="6" fillId="0" borderId="60" xfId="18" applyFont="1" applyFill="1" applyBorder="1" applyAlignment="1">
      <alignment vertical="center"/>
    </xf>
    <xf numFmtId="0" fontId="6" fillId="0" borderId="60" xfId="18" applyFont="1" applyFill="1" applyBorder="1" applyAlignment="1" applyProtection="1">
      <alignment vertical="center"/>
    </xf>
    <xf numFmtId="0" fontId="6" fillId="0" borderId="66" xfId="18" applyFont="1" applyFill="1" applyBorder="1" applyAlignment="1">
      <alignment vertical="center"/>
    </xf>
    <xf numFmtId="0" fontId="6" fillId="0" borderId="67" xfId="18" applyFont="1" applyFill="1" applyBorder="1" applyAlignment="1" applyProtection="1">
      <alignment horizontal="left" vertical="center"/>
    </xf>
    <xf numFmtId="0" fontId="14" fillId="0" borderId="0" xfId="18" applyFont="1" applyFill="1" applyAlignment="1" applyProtection="1">
      <alignment vertical="center"/>
    </xf>
    <xf numFmtId="0" fontId="6" fillId="0" borderId="130" xfId="18" applyFont="1" applyFill="1" applyBorder="1" applyAlignment="1" applyProtection="1">
      <alignment horizontal="center" vertical="center"/>
    </xf>
    <xf numFmtId="0" fontId="6" fillId="0" borderId="0" xfId="18" applyFont="1" applyFill="1" applyBorder="1" applyAlignment="1" applyProtection="1">
      <alignment vertical="center"/>
    </xf>
    <xf numFmtId="0" fontId="14" fillId="0" borderId="122" xfId="18" applyFont="1" applyFill="1" applyBorder="1" applyAlignment="1" applyProtection="1">
      <alignment vertical="center"/>
    </xf>
    <xf numFmtId="0" fontId="6" fillId="0" borderId="83" xfId="18" applyFont="1" applyFill="1" applyBorder="1" applyAlignment="1" applyProtection="1">
      <alignment horizontal="center" vertical="center"/>
    </xf>
    <xf numFmtId="0" fontId="14" fillId="0" borderId="27" xfId="18" applyFont="1" applyFill="1" applyBorder="1" applyAlignment="1" applyProtection="1">
      <alignment vertical="center"/>
    </xf>
    <xf numFmtId="0" fontId="14" fillId="0" borderId="0" xfId="18" quotePrefix="1" applyFont="1" applyFill="1" applyBorder="1" applyAlignment="1" applyProtection="1">
      <alignment vertical="center"/>
    </xf>
    <xf numFmtId="0" fontId="6" fillId="0" borderId="131" xfId="17" applyFont="1" applyFill="1" applyBorder="1" applyAlignment="1" applyProtection="1">
      <alignment horizontal="right" vertical="center"/>
    </xf>
    <xf numFmtId="0" fontId="14" fillId="0" borderId="95" xfId="17" applyFont="1" applyFill="1" applyBorder="1" applyAlignment="1" applyProtection="1">
      <alignment horizontal="left" vertical="center"/>
    </xf>
    <xf numFmtId="0" fontId="14" fillId="0" borderId="123" xfId="17" applyFont="1" applyFill="1" applyBorder="1" applyAlignment="1" applyProtection="1">
      <alignment vertical="center"/>
    </xf>
    <xf numFmtId="0" fontId="14" fillId="0" borderId="83" xfId="17" applyFont="1" applyFill="1" applyBorder="1" applyAlignment="1" applyProtection="1">
      <alignment vertical="center"/>
    </xf>
    <xf numFmtId="0" fontId="7" fillId="0" borderId="0" xfId="17" applyFont="1" applyFill="1" applyAlignment="1" applyProtection="1">
      <alignment vertical="center"/>
    </xf>
    <xf numFmtId="0" fontId="6" fillId="0" borderId="60" xfId="17" applyFont="1" applyFill="1" applyBorder="1" applyAlignment="1" applyProtection="1">
      <alignment vertical="center"/>
    </xf>
    <xf numFmtId="0" fontId="14" fillId="0" borderId="0" xfId="17" applyFont="1" applyFill="1" applyBorder="1" applyAlignment="1" applyProtection="1">
      <alignment horizontal="left" vertical="center"/>
    </xf>
    <xf numFmtId="0" fontId="6" fillId="0" borderId="0" xfId="17" applyFont="1" applyFill="1" applyBorder="1" applyAlignment="1" applyProtection="1">
      <alignment vertical="center"/>
    </xf>
    <xf numFmtId="0" fontId="14" fillId="0" borderId="0" xfId="17" applyFont="1" applyFill="1" applyBorder="1" applyAlignment="1" applyProtection="1">
      <alignment vertical="center"/>
    </xf>
    <xf numFmtId="0" fontId="6" fillId="0" borderId="131" xfId="17" applyFont="1" applyFill="1" applyBorder="1" applyAlignment="1" applyProtection="1">
      <alignment vertical="center"/>
    </xf>
    <xf numFmtId="0" fontId="6" fillId="0" borderId="24" xfId="18" applyFont="1" applyFill="1" applyBorder="1" applyAlignment="1" applyProtection="1">
      <alignment vertical="center"/>
    </xf>
    <xf numFmtId="0" fontId="6" fillId="0" borderId="6" xfId="18" applyFont="1" applyFill="1" applyBorder="1" applyAlignment="1" applyProtection="1">
      <alignment vertical="center"/>
    </xf>
    <xf numFmtId="0" fontId="6" fillId="0" borderId="132" xfId="18" applyFont="1" applyFill="1" applyBorder="1" applyAlignment="1" applyProtection="1">
      <alignment vertical="center"/>
    </xf>
    <xf numFmtId="0" fontId="6" fillId="0" borderId="0" xfId="17" applyFont="1" applyFill="1" applyAlignment="1" applyProtection="1">
      <alignment vertical="center"/>
    </xf>
    <xf numFmtId="0" fontId="7" fillId="0" borderId="66" xfId="18" applyFont="1" applyFill="1" applyBorder="1" applyAlignment="1" applyProtection="1">
      <alignment horizontal="left" vertical="center"/>
    </xf>
    <xf numFmtId="0" fontId="6" fillId="0" borderId="67" xfId="18" applyFont="1" applyFill="1" applyBorder="1" applyAlignment="1" applyProtection="1">
      <alignment horizontal="centerContinuous" vertical="center"/>
    </xf>
    <xf numFmtId="0" fontId="7" fillId="0" borderId="67" xfId="18" applyFont="1" applyFill="1" applyBorder="1" applyAlignment="1" applyProtection="1">
      <alignment horizontal="centerContinuous" vertical="center"/>
    </xf>
    <xf numFmtId="0" fontId="7" fillId="0" borderId="67" xfId="18" applyFont="1" applyFill="1" applyBorder="1" applyAlignment="1" applyProtection="1">
      <alignment horizontal="left" vertical="center"/>
    </xf>
    <xf numFmtId="0" fontId="7" fillId="0" borderId="133" xfId="18" applyFont="1" applyFill="1" applyBorder="1" applyAlignment="1" applyProtection="1">
      <alignment horizontal="centerContinuous" vertical="center"/>
    </xf>
    <xf numFmtId="0" fontId="10" fillId="0" borderId="0" xfId="25" applyFont="1" applyFill="1" applyAlignment="1" applyProtection="1">
      <alignment vertical="center"/>
    </xf>
    <xf numFmtId="0" fontId="11" fillId="0" borderId="0" xfId="25" applyFont="1" applyFill="1" applyAlignment="1" applyProtection="1">
      <alignment vertical="center"/>
    </xf>
    <xf numFmtId="0" fontId="6" fillId="0" borderId="0" xfId="25" quotePrefix="1" applyFont="1" applyFill="1" applyAlignment="1" applyProtection="1">
      <alignment horizontal="centerContinuous" vertical="center"/>
    </xf>
    <xf numFmtId="0" fontId="6" fillId="0" borderId="128" xfId="25" applyFont="1" applyFill="1" applyBorder="1" applyAlignment="1" applyProtection="1">
      <alignment vertical="center" wrapText="1"/>
    </xf>
    <xf numFmtId="0" fontId="6" fillId="0" borderId="74" xfId="25" applyFont="1" applyFill="1" applyBorder="1" applyAlignment="1" applyProtection="1">
      <alignment vertical="center" wrapText="1"/>
    </xf>
    <xf numFmtId="0" fontId="6" fillId="0" borderId="74" xfId="25" applyFont="1" applyFill="1" applyBorder="1" applyAlignment="1" applyProtection="1">
      <alignment vertical="center"/>
    </xf>
    <xf numFmtId="0" fontId="14" fillId="0" borderId="74" xfId="25" applyFont="1" applyFill="1" applyBorder="1" applyAlignment="1" applyProtection="1">
      <alignment vertical="center"/>
    </xf>
    <xf numFmtId="0" fontId="14" fillId="0" borderId="75" xfId="25" applyFont="1" applyFill="1" applyBorder="1" applyAlignment="1" applyProtection="1">
      <alignment vertical="center" wrapText="1"/>
    </xf>
    <xf numFmtId="0" fontId="14" fillId="0" borderId="70" xfId="25" applyFont="1" applyFill="1" applyBorder="1" applyAlignment="1" applyProtection="1">
      <alignment vertical="center" wrapText="1"/>
    </xf>
    <xf numFmtId="0" fontId="14" fillId="0" borderId="134" xfId="25" applyFont="1" applyFill="1" applyBorder="1" applyAlignment="1" applyProtection="1">
      <alignment horizontal="center" vertical="center"/>
    </xf>
    <xf numFmtId="0" fontId="14" fillId="0" borderId="74" xfId="25" applyFont="1" applyFill="1" applyBorder="1" applyAlignment="1" applyProtection="1">
      <alignment vertical="center" wrapText="1"/>
    </xf>
    <xf numFmtId="0" fontId="14" fillId="0" borderId="135" xfId="25" applyFont="1" applyFill="1" applyBorder="1" applyAlignment="1" applyProtection="1">
      <alignment horizontal="center" vertical="center"/>
    </xf>
    <xf numFmtId="0" fontId="14" fillId="0" borderId="72" xfId="25" applyFont="1" applyFill="1" applyBorder="1" applyAlignment="1" applyProtection="1">
      <alignment vertical="center" wrapText="1"/>
    </xf>
    <xf numFmtId="0" fontId="14" fillId="0" borderId="136" xfId="25" applyFont="1" applyFill="1" applyBorder="1" applyAlignment="1" applyProtection="1">
      <alignment horizontal="center" vertical="center"/>
    </xf>
    <xf numFmtId="0" fontId="6" fillId="0" borderId="59" xfId="25" applyFont="1" applyFill="1" applyBorder="1" applyAlignment="1" applyProtection="1">
      <alignment vertical="center" wrapText="1"/>
    </xf>
    <xf numFmtId="0" fontId="6" fillId="0" borderId="60" xfId="25" applyFont="1" applyFill="1" applyBorder="1" applyAlignment="1" applyProtection="1">
      <alignment vertical="center" wrapText="1"/>
    </xf>
    <xf numFmtId="0" fontId="6" fillId="0" borderId="137" xfId="25" applyFont="1" applyFill="1" applyBorder="1" applyAlignment="1" applyProtection="1">
      <alignment vertical="center" wrapText="1"/>
    </xf>
    <xf numFmtId="0" fontId="6" fillId="0" borderId="138" xfId="25" applyFont="1" applyFill="1" applyBorder="1" applyAlignment="1" applyProtection="1">
      <alignment vertical="center" wrapText="1"/>
    </xf>
    <xf numFmtId="0" fontId="22" fillId="0" borderId="0" xfId="25" applyFont="1" applyFill="1" applyAlignment="1" applyProtection="1">
      <alignment horizontal="centerContinuous" vertical="center"/>
    </xf>
    <xf numFmtId="0" fontId="7" fillId="0" borderId="115" xfId="26" applyFont="1" applyFill="1" applyBorder="1" applyAlignment="1" applyProtection="1">
      <alignment horizontal="right" vertical="center"/>
    </xf>
    <xf numFmtId="0" fontId="7" fillId="0" borderId="63" xfId="26" applyFont="1" applyFill="1" applyBorder="1" applyAlignment="1" applyProtection="1">
      <alignment horizontal="right" vertical="center"/>
    </xf>
    <xf numFmtId="0" fontId="6" fillId="0" borderId="34" xfId="26" applyFont="1" applyFill="1" applyBorder="1" applyAlignment="1" applyProtection="1">
      <alignment horizontal="right" vertical="center" wrapText="1"/>
    </xf>
    <xf numFmtId="0" fontId="6" fillId="0" borderId="63" xfId="26" applyFont="1" applyFill="1" applyBorder="1" applyAlignment="1" applyProtection="1">
      <alignment horizontal="right" vertical="center" wrapText="1"/>
    </xf>
    <xf numFmtId="0" fontId="7" fillId="0" borderId="107" xfId="26" applyFont="1" applyFill="1" applyBorder="1" applyAlignment="1" applyProtection="1">
      <alignment horizontal="right" vertical="center"/>
    </xf>
    <xf numFmtId="0" fontId="6" fillId="0" borderId="14" xfId="26" applyFont="1" applyFill="1" applyBorder="1" applyAlignment="1" applyProtection="1">
      <alignment horizontal="right" vertical="center" wrapText="1"/>
    </xf>
    <xf numFmtId="0" fontId="7" fillId="0" borderId="78" xfId="26" applyFont="1" applyFill="1" applyBorder="1" applyAlignment="1" applyProtection="1">
      <alignment horizontal="right" vertical="center"/>
    </xf>
    <xf numFmtId="0" fontId="7" fillId="0" borderId="79" xfId="26" applyFont="1" applyFill="1" applyBorder="1" applyAlignment="1" applyProtection="1">
      <alignment horizontal="right" vertical="center"/>
    </xf>
    <xf numFmtId="0" fontId="6" fillId="0" borderId="90" xfId="26" applyFont="1" applyFill="1" applyBorder="1" applyAlignment="1" applyProtection="1">
      <alignment horizontal="right" vertical="center" wrapText="1"/>
    </xf>
    <xf numFmtId="0" fontId="18" fillId="0" borderId="0" xfId="26" applyFont="1" applyFill="1" applyBorder="1" applyAlignment="1" applyProtection="1">
      <alignment horizontal="right" vertical="center"/>
    </xf>
    <xf numFmtId="0" fontId="18" fillId="0" borderId="0" xfId="26" applyFont="1" applyFill="1" applyBorder="1" applyAlignment="1" applyProtection="1">
      <alignment vertical="center"/>
    </xf>
    <xf numFmtId="0" fontId="11" fillId="0" borderId="0" xfId="19" applyFont="1" applyFill="1" applyAlignment="1" applyProtection="1">
      <alignment vertical="center"/>
    </xf>
    <xf numFmtId="0" fontId="6" fillId="0" borderId="59" xfId="18" applyFont="1" applyFill="1" applyBorder="1" applyAlignment="1" applyProtection="1">
      <alignment vertical="center"/>
    </xf>
    <xf numFmtId="0" fontId="6" fillId="0" borderId="47" xfId="18" applyFont="1" applyFill="1" applyBorder="1" applyAlignment="1" applyProtection="1">
      <alignment horizontal="center" vertical="center"/>
    </xf>
    <xf numFmtId="0" fontId="6" fillId="0" borderId="139" xfId="18" applyFont="1" applyFill="1" applyBorder="1" applyAlignment="1" applyProtection="1">
      <alignment horizontal="center" vertical="center"/>
    </xf>
    <xf numFmtId="0" fontId="14" fillId="0" borderId="95" xfId="19" applyFont="1" applyFill="1" applyBorder="1" applyAlignment="1" applyProtection="1">
      <alignment horizontal="left" vertical="center"/>
    </xf>
    <xf numFmtId="0" fontId="6" fillId="0" borderId="123" xfId="19" applyFont="1" applyFill="1" applyBorder="1" applyAlignment="1" applyProtection="1">
      <alignment horizontal="center" vertical="center"/>
    </xf>
    <xf numFmtId="0" fontId="6" fillId="0" borderId="83" xfId="19" applyFont="1" applyFill="1" applyBorder="1" applyAlignment="1" applyProtection="1">
      <alignment horizontal="center" vertical="center"/>
    </xf>
    <xf numFmtId="0" fontId="23" fillId="0" borderId="0" xfId="19" applyFont="1" applyFill="1" applyAlignment="1" applyProtection="1">
      <alignment vertical="center"/>
    </xf>
    <xf numFmtId="0" fontId="34" fillId="0" borderId="0" xfId="19" quotePrefix="1" applyFont="1" applyFill="1" applyAlignment="1" applyProtection="1">
      <alignment vertical="center"/>
    </xf>
    <xf numFmtId="2" fontId="23" fillId="0" borderId="0" xfId="19" applyNumberFormat="1" applyFont="1" applyFill="1" applyAlignment="1" applyProtection="1">
      <alignment vertical="center"/>
    </xf>
    <xf numFmtId="2" fontId="23" fillId="0" borderId="0" xfId="19" applyNumberFormat="1" applyFont="1" applyFill="1" applyBorder="1" applyAlignment="1" applyProtection="1">
      <alignment vertical="center"/>
    </xf>
    <xf numFmtId="0" fontId="6" fillId="0" borderId="0" xfId="19" applyFont="1" applyFill="1" applyAlignment="1" applyProtection="1">
      <alignment vertical="center" wrapText="1"/>
    </xf>
    <xf numFmtId="0" fontId="22" fillId="0" borderId="0" xfId="25" quotePrefix="1" applyFont="1" applyFill="1" applyAlignment="1" applyProtection="1">
      <alignment horizontal="centerContinuous" vertical="center"/>
    </xf>
    <xf numFmtId="0" fontId="22" fillId="0" borderId="0" xfId="25" applyFont="1" applyFill="1" applyAlignment="1" applyProtection="1">
      <alignment vertical="center"/>
    </xf>
    <xf numFmtId="0" fontId="22" fillId="0" borderId="0" xfId="25" applyFont="1" applyFill="1" applyAlignment="1" applyProtection="1">
      <alignment horizontal="center" vertical="center"/>
    </xf>
    <xf numFmtId="0" fontId="16" fillId="0" borderId="0" xfId="25" applyFont="1" applyFill="1" applyAlignment="1" applyProtection="1">
      <alignment vertical="center"/>
    </xf>
    <xf numFmtId="0" fontId="10" fillId="0" borderId="0" xfId="28" applyFont="1" applyFill="1" applyAlignment="1" applyProtection="1">
      <alignment vertical="center"/>
    </xf>
    <xf numFmtId="0" fontId="11" fillId="0" borderId="0" xfId="28" applyFont="1" applyFill="1" applyAlignment="1" applyProtection="1">
      <alignment vertical="center"/>
    </xf>
    <xf numFmtId="0" fontId="6" fillId="0" borderId="0" xfId="28" applyFont="1" applyFill="1" applyAlignment="1" applyProtection="1">
      <alignment horizontal="centerContinuous" vertical="center"/>
    </xf>
    <xf numFmtId="0" fontId="6" fillId="0" borderId="0" xfId="28" applyFont="1" applyFill="1" applyAlignment="1" applyProtection="1">
      <alignment horizontal="center" vertical="center"/>
    </xf>
    <xf numFmtId="0" fontId="14" fillId="0" borderId="0" xfId="28" applyFont="1" applyFill="1" applyAlignment="1" applyProtection="1">
      <alignment vertical="center"/>
    </xf>
    <xf numFmtId="0" fontId="6" fillId="0" borderId="69" xfId="28" applyFont="1" applyFill="1" applyBorder="1" applyAlignment="1" applyProtection="1">
      <alignment horizontal="center" vertical="center" wrapText="1"/>
    </xf>
    <xf numFmtId="0" fontId="6" fillId="0" borderId="69" xfId="28" applyFont="1" applyFill="1" applyBorder="1" applyAlignment="1">
      <alignment horizontal="center" vertical="center" wrapText="1"/>
    </xf>
    <xf numFmtId="0" fontId="6" fillId="0" borderId="0" xfId="28" applyFont="1" applyFill="1" applyAlignment="1" applyProtection="1">
      <alignment vertical="center" wrapText="1"/>
    </xf>
    <xf numFmtId="0" fontId="14" fillId="0" borderId="0" xfId="28" applyFont="1" applyFill="1" applyBorder="1" applyAlignment="1">
      <alignment horizontal="right" vertical="center"/>
    </xf>
    <xf numFmtId="0" fontId="22" fillId="0" borderId="0" xfId="28" applyFont="1" applyFill="1" applyAlignment="1" applyProtection="1">
      <alignment vertical="center"/>
    </xf>
    <xf numFmtId="0" fontId="22" fillId="0" borderId="0" xfId="28" applyFont="1" applyFill="1" applyAlignment="1" applyProtection="1">
      <alignment horizontal="centerContinuous" vertical="center"/>
    </xf>
    <xf numFmtId="0" fontId="12" fillId="0" borderId="0" xfId="28" applyFont="1" applyFill="1" applyAlignment="1" applyProtection="1">
      <alignment horizontal="centerContinuous" vertical="center"/>
    </xf>
    <xf numFmtId="0" fontId="31" fillId="0" borderId="0" xfId="28" applyFont="1" applyFill="1" applyAlignment="1" applyProtection="1">
      <alignment horizontal="centerContinuous" vertical="center"/>
    </xf>
    <xf numFmtId="0" fontId="26" fillId="0" borderId="0" xfId="28" applyFont="1" applyFill="1" applyAlignment="1" applyProtection="1">
      <alignment vertical="center"/>
    </xf>
    <xf numFmtId="0" fontId="23" fillId="0" borderId="140" xfId="28" applyFont="1" applyFill="1" applyBorder="1" applyAlignment="1" applyProtection="1">
      <alignment horizontal="center" vertical="center" wrapText="1"/>
    </xf>
    <xf numFmtId="0" fontId="14" fillId="0" borderId="69" xfId="28" applyFont="1" applyFill="1" applyBorder="1" applyAlignment="1">
      <alignment horizontal="center" vertical="center" wrapText="1"/>
    </xf>
    <xf numFmtId="0" fontId="6" fillId="0" borderId="141" xfId="28" applyFont="1" applyFill="1" applyBorder="1" applyAlignment="1" applyProtection="1">
      <alignment horizontal="center" vertical="center" wrapText="1"/>
    </xf>
    <xf numFmtId="0" fontId="10" fillId="0" borderId="0" xfId="28" applyFont="1" applyFill="1" applyBorder="1" applyAlignment="1" applyProtection="1">
      <alignment vertical="center"/>
    </xf>
    <xf numFmtId="10" fontId="10" fillId="0" borderId="0" xfId="28" applyNumberFormat="1" applyFont="1" applyFill="1" applyBorder="1" applyAlignment="1" applyProtection="1">
      <alignment horizontal="centerContinuous" vertical="center"/>
    </xf>
    <xf numFmtId="10" fontId="10" fillId="0" borderId="0" xfId="28" applyNumberFormat="1" applyFont="1" applyFill="1" applyBorder="1" applyAlignment="1" applyProtection="1">
      <alignment vertical="center"/>
    </xf>
    <xf numFmtId="0" fontId="7" fillId="0" borderId="0" xfId="28" applyFont="1" applyFill="1" applyAlignment="1" applyProtection="1">
      <alignment vertical="center"/>
    </xf>
    <xf numFmtId="0" fontId="7" fillId="0" borderId="0" xfId="28" applyFont="1" applyFill="1" applyAlignment="1" applyProtection="1">
      <alignment horizontal="centerContinuous" vertical="center"/>
    </xf>
    <xf numFmtId="0" fontId="18" fillId="0" borderId="0" xfId="28" applyFont="1" applyFill="1" applyAlignment="1" applyProtection="1">
      <alignment horizontal="centerContinuous" vertical="center"/>
    </xf>
    <xf numFmtId="0" fontId="23" fillId="0" borderId="140" xfId="28" applyFont="1" applyFill="1" applyBorder="1" applyAlignment="1" applyProtection="1">
      <alignment vertical="center" wrapText="1"/>
    </xf>
    <xf numFmtId="0" fontId="10" fillId="0" borderId="6" xfId="28" applyFont="1" applyFill="1" applyBorder="1" applyAlignment="1" applyProtection="1">
      <alignment vertical="center"/>
    </xf>
    <xf numFmtId="0" fontId="19" fillId="0" borderId="0" xfId="28" applyFont="1" applyFill="1" applyAlignment="1" applyProtection="1">
      <alignment vertical="center"/>
    </xf>
    <xf numFmtId="0" fontId="6" fillId="0" borderId="106" xfId="28" applyFont="1" applyFill="1" applyBorder="1" applyAlignment="1">
      <alignment horizontal="center" vertical="center" wrapText="1"/>
    </xf>
    <xf numFmtId="0" fontId="10" fillId="0" borderId="0" xfId="22" applyFont="1" applyFill="1" applyAlignment="1" applyProtection="1">
      <alignment horizontal="left" vertical="center"/>
    </xf>
    <xf numFmtId="0" fontId="11" fillId="0" borderId="0" xfId="22" applyFont="1" applyFill="1" applyAlignment="1" applyProtection="1">
      <alignment vertical="center"/>
    </xf>
    <xf numFmtId="0" fontId="22" fillId="0" borderId="0" xfId="22" applyFont="1" applyFill="1" applyAlignment="1" applyProtection="1">
      <alignment vertical="center"/>
    </xf>
    <xf numFmtId="0" fontId="22" fillId="0" borderId="0" xfId="22" applyFont="1" applyFill="1" applyAlignment="1" applyProtection="1">
      <alignment horizontal="centerContinuous" vertical="center"/>
    </xf>
    <xf numFmtId="0" fontId="12" fillId="0" borderId="0" xfId="22" applyFont="1" applyFill="1" applyAlignment="1" applyProtection="1">
      <alignment horizontal="centerContinuous" vertical="center"/>
    </xf>
    <xf numFmtId="0" fontId="17" fillId="0" borderId="0" xfId="22" applyFont="1" applyFill="1" applyAlignment="1" applyProtection="1">
      <alignment horizontal="left" vertical="center"/>
    </xf>
    <xf numFmtId="0" fontId="8" fillId="0" borderId="0" xfId="22" applyFont="1" applyFill="1" applyAlignment="1" applyProtection="1">
      <alignment vertical="center"/>
    </xf>
    <xf numFmtId="0" fontId="17" fillId="0" borderId="103" xfId="22" applyFont="1" applyFill="1" applyBorder="1" applyAlignment="1" applyProtection="1">
      <alignment vertical="center"/>
    </xf>
    <xf numFmtId="0" fontId="8" fillId="0" borderId="82" xfId="22" applyFont="1" applyFill="1" applyBorder="1" applyAlignment="1" applyProtection="1">
      <alignment horizontal="center" vertical="center"/>
    </xf>
    <xf numFmtId="0" fontId="8" fillId="0" borderId="83" xfId="22" applyFont="1" applyFill="1" applyBorder="1" applyAlignment="1" applyProtection="1">
      <alignment horizontal="center" vertical="center"/>
    </xf>
    <xf numFmtId="0" fontId="6" fillId="0" borderId="0" xfId="22" applyFont="1" applyFill="1" applyBorder="1" applyAlignment="1" applyProtection="1">
      <alignment vertical="center"/>
    </xf>
    <xf numFmtId="0" fontId="14" fillId="0" borderId="0" xfId="22" applyFont="1" applyFill="1" applyBorder="1" applyAlignment="1" applyProtection="1">
      <alignment horizontal="right" vertical="center"/>
    </xf>
    <xf numFmtId="2" fontId="20" fillId="0" borderId="0" xfId="22" applyNumberFormat="1" applyFont="1" applyFill="1" applyBorder="1" applyAlignment="1" applyProtection="1">
      <alignment vertical="center"/>
    </xf>
    <xf numFmtId="0" fontId="17" fillId="0" borderId="0" xfId="22" applyFont="1" applyFill="1" applyBorder="1" applyAlignment="1" applyProtection="1">
      <alignment vertical="center"/>
    </xf>
    <xf numFmtId="0" fontId="17" fillId="0" borderId="103" xfId="22" applyFont="1" applyFill="1" applyBorder="1" applyAlignment="1" applyProtection="1">
      <alignment vertical="center" wrapText="1"/>
    </xf>
    <xf numFmtId="0" fontId="6" fillId="0" borderId="0" xfId="29" applyFont="1" applyFill="1" applyAlignment="1" applyProtection="1">
      <alignment vertical="center"/>
    </xf>
    <xf numFmtId="0" fontId="11" fillId="0" borderId="0" xfId="29" applyFont="1" applyFill="1" applyAlignment="1" applyProtection="1">
      <alignment vertical="center"/>
    </xf>
    <xf numFmtId="0" fontId="11" fillId="0" borderId="0" xfId="29" applyFont="1" applyFill="1" applyAlignment="1" applyProtection="1">
      <alignment horizontal="centerContinuous" vertical="center"/>
    </xf>
    <xf numFmtId="0" fontId="12" fillId="0" borderId="0" xfId="29" applyFont="1" applyFill="1" applyAlignment="1" applyProtection="1">
      <alignment horizontal="centerContinuous" vertical="center"/>
    </xf>
    <xf numFmtId="0" fontId="6" fillId="0" borderId="0" xfId="29" applyFont="1" applyFill="1" applyAlignment="1" applyProtection="1">
      <alignment horizontal="centerContinuous" vertical="center"/>
    </xf>
    <xf numFmtId="0" fontId="17" fillId="0" borderId="0" xfId="29" applyFont="1" applyFill="1" applyAlignment="1" applyProtection="1">
      <alignment vertical="center"/>
    </xf>
    <xf numFmtId="0" fontId="17" fillId="0" borderId="95" xfId="29" applyFont="1" applyFill="1" applyBorder="1" applyAlignment="1" applyProtection="1">
      <alignment vertical="center"/>
    </xf>
    <xf numFmtId="0" fontId="8" fillId="0" borderId="82" xfId="29" applyFont="1" applyFill="1" applyBorder="1" applyAlignment="1" applyProtection="1">
      <alignment horizontal="center" vertical="center"/>
    </xf>
    <xf numFmtId="0" fontId="8" fillId="0" borderId="111" xfId="29" applyFont="1" applyFill="1" applyBorder="1" applyAlignment="1" applyProtection="1">
      <alignment horizontal="center" vertical="center"/>
    </xf>
    <xf numFmtId="0" fontId="8" fillId="0" borderId="83" xfId="29" applyFont="1" applyFill="1" applyBorder="1" applyAlignment="1" applyProtection="1">
      <alignment horizontal="center" vertical="center"/>
    </xf>
    <xf numFmtId="0" fontId="6" fillId="0" borderId="0" xfId="29" applyFont="1" applyFill="1" applyBorder="1" applyAlignment="1" applyProtection="1">
      <alignment vertical="center"/>
    </xf>
    <xf numFmtId="2" fontId="6" fillId="0" borderId="0" xfId="29" applyNumberFormat="1" applyFont="1" applyFill="1" applyBorder="1" applyAlignment="1" applyProtection="1">
      <alignment vertical="center"/>
    </xf>
    <xf numFmtId="2" fontId="21" fillId="0" borderId="0" xfId="29" applyNumberFormat="1" applyFont="1" applyFill="1" applyBorder="1" applyAlignment="1" applyProtection="1">
      <alignment horizontal="center" vertical="center"/>
    </xf>
    <xf numFmtId="0" fontId="7" fillId="0" borderId="0" xfId="29" applyFont="1" applyFill="1" applyBorder="1" applyAlignment="1" applyProtection="1">
      <alignment vertical="center"/>
    </xf>
    <xf numFmtId="0" fontId="8" fillId="0" borderId="0" xfId="29" applyFont="1" applyFill="1" applyBorder="1" applyAlignment="1" applyProtection="1">
      <alignment vertical="center"/>
    </xf>
    <xf numFmtId="2" fontId="24" fillId="0" borderId="0" xfId="29" applyNumberFormat="1" applyFont="1" applyFill="1" applyBorder="1" applyAlignment="1" applyProtection="1">
      <alignment vertical="center" shrinkToFit="1"/>
    </xf>
    <xf numFmtId="2" fontId="24" fillId="0" borderId="0" xfId="29" applyNumberFormat="1" applyFont="1" applyFill="1" applyBorder="1" applyAlignment="1" applyProtection="1">
      <alignment horizontal="center" vertical="center"/>
    </xf>
    <xf numFmtId="0" fontId="17" fillId="0" borderId="0" xfId="29" applyFont="1" applyFill="1" applyBorder="1" applyAlignment="1" applyProtection="1">
      <alignment vertical="center"/>
    </xf>
    <xf numFmtId="2" fontId="8" fillId="0" borderId="0" xfId="29" applyNumberFormat="1" applyFont="1" applyFill="1" applyBorder="1" applyAlignment="1" applyProtection="1">
      <alignment vertical="center" shrinkToFit="1"/>
    </xf>
    <xf numFmtId="2" fontId="8" fillId="0" borderId="0" xfId="29" applyNumberFormat="1" applyFont="1" applyFill="1" applyBorder="1" applyAlignment="1" applyProtection="1">
      <alignment vertical="center"/>
    </xf>
    <xf numFmtId="0" fontId="17" fillId="0" borderId="95" xfId="29" applyFont="1" applyFill="1" applyBorder="1" applyAlignment="1" applyProtection="1">
      <alignment vertical="center" wrapText="1"/>
    </xf>
    <xf numFmtId="2" fontId="8" fillId="0" borderId="83" xfId="29" applyNumberFormat="1" applyFont="1" applyFill="1" applyBorder="1" applyAlignment="1" applyProtection="1">
      <alignment horizontal="center" vertical="center" shrinkToFit="1"/>
    </xf>
    <xf numFmtId="0" fontId="17" fillId="0" borderId="59" xfId="29" applyFont="1" applyFill="1" applyBorder="1" applyAlignment="1" applyProtection="1">
      <alignment vertical="center" wrapText="1"/>
    </xf>
    <xf numFmtId="0" fontId="8" fillId="0" borderId="142" xfId="29" applyFont="1" applyFill="1" applyBorder="1" applyAlignment="1" applyProtection="1">
      <alignment horizontal="center" vertical="center"/>
    </xf>
    <xf numFmtId="0" fontId="8" fillId="0" borderId="12" xfId="29" applyFont="1" applyFill="1" applyBorder="1" applyAlignment="1" applyProtection="1">
      <alignment horizontal="center" vertical="center"/>
    </xf>
    <xf numFmtId="2" fontId="8" fillId="0" borderId="139" xfId="29" applyNumberFormat="1" applyFont="1" applyFill="1" applyBorder="1" applyAlignment="1" applyProtection="1">
      <alignment horizontal="center" vertical="center" shrinkToFit="1"/>
    </xf>
    <xf numFmtId="2" fontId="7" fillId="0" borderId="0" xfId="29" applyNumberFormat="1" applyFont="1" applyFill="1" applyBorder="1" applyAlignment="1" applyProtection="1">
      <alignment vertical="center"/>
    </xf>
    <xf numFmtId="0" fontId="11" fillId="0" borderId="0" xfId="23" applyFont="1" applyFill="1" applyAlignment="1" applyProtection="1">
      <alignment vertical="center"/>
    </xf>
    <xf numFmtId="0" fontId="11" fillId="0" borderId="0" xfId="23" applyFont="1" applyFill="1" applyAlignment="1" applyProtection="1">
      <alignment horizontal="centerContinuous" vertical="center"/>
    </xf>
    <xf numFmtId="0" fontId="12" fillId="0" borderId="0" xfId="23" applyFont="1" applyFill="1" applyAlignment="1" applyProtection="1">
      <alignment horizontal="centerContinuous" vertical="center"/>
    </xf>
    <xf numFmtId="0" fontId="8" fillId="0" borderId="123" xfId="23" applyFont="1" applyFill="1" applyBorder="1" applyAlignment="1" applyProtection="1">
      <alignment horizontal="center" vertical="center"/>
    </xf>
    <xf numFmtId="0" fontId="7" fillId="0" borderId="0" xfId="23" applyFont="1" applyFill="1" applyBorder="1" applyAlignment="1" applyProtection="1">
      <alignment vertical="center"/>
    </xf>
    <xf numFmtId="2" fontId="6" fillId="0" borderId="0" xfId="23" applyNumberFormat="1" applyFont="1" applyFill="1" applyBorder="1" applyAlignment="1" applyProtection="1">
      <alignment vertical="center"/>
    </xf>
    <xf numFmtId="2" fontId="6" fillId="0" borderId="0" xfId="23" applyNumberFormat="1" applyFont="1" applyFill="1" applyAlignment="1" applyProtection="1">
      <alignment vertical="center"/>
    </xf>
    <xf numFmtId="0" fontId="8" fillId="0" borderId="0" xfId="23" applyFont="1" applyFill="1" applyAlignment="1" applyProtection="1">
      <alignment vertical="center"/>
    </xf>
    <xf numFmtId="0" fontId="8" fillId="0" borderId="0" xfId="23" applyFont="1" applyFill="1" applyBorder="1" applyAlignment="1" applyProtection="1">
      <alignment vertical="center"/>
    </xf>
    <xf numFmtId="2" fontId="7" fillId="0" borderId="0" xfId="23" applyNumberFormat="1" applyFont="1" applyFill="1" applyBorder="1" applyAlignment="1" applyProtection="1">
      <alignment vertical="center"/>
    </xf>
    <xf numFmtId="0" fontId="22" fillId="0" borderId="0" xfId="23" applyFont="1" applyFill="1" applyAlignment="1" applyProtection="1">
      <alignment vertical="center"/>
    </xf>
    <xf numFmtId="2" fontId="22" fillId="0" borderId="0" xfId="23" applyNumberFormat="1" applyFont="1" applyFill="1" applyBorder="1" applyAlignment="1" applyProtection="1">
      <alignment vertical="center"/>
    </xf>
    <xf numFmtId="0" fontId="14" fillId="0" borderId="69" xfId="21" applyFont="1" applyFill="1" applyBorder="1" applyAlignment="1" applyProtection="1">
      <alignment vertical="center"/>
    </xf>
    <xf numFmtId="0" fontId="6" fillId="0" borderId="84" xfId="21" applyFont="1" applyFill="1" applyBorder="1" applyAlignment="1" applyProtection="1">
      <alignment vertical="center"/>
    </xf>
    <xf numFmtId="0" fontId="10" fillId="0" borderId="0" xfId="21" applyFont="1" applyFill="1" applyAlignment="1" applyProtection="1">
      <alignment vertical="center"/>
    </xf>
    <xf numFmtId="0" fontId="20" fillId="0" borderId="6" xfId="21" applyFont="1" applyFill="1" applyBorder="1" applyAlignment="1" applyProtection="1">
      <alignment vertical="center"/>
    </xf>
    <xf numFmtId="0" fontId="11" fillId="0" borderId="0" xfId="27" applyFont="1" applyFill="1" applyAlignment="1" applyProtection="1">
      <alignment vertical="center"/>
    </xf>
    <xf numFmtId="0" fontId="14" fillId="0" borderId="143" xfId="27" applyFont="1" applyFill="1" applyBorder="1" applyAlignment="1" applyProtection="1">
      <alignment vertical="center"/>
    </xf>
    <xf numFmtId="0" fontId="14" fillId="0" borderId="69" xfId="27" applyFont="1" applyFill="1" applyBorder="1" applyAlignment="1" applyProtection="1">
      <alignment horizontal="center" vertical="center"/>
    </xf>
    <xf numFmtId="0" fontId="14" fillId="0" borderId="141" xfId="27" applyFont="1" applyFill="1" applyBorder="1" applyAlignment="1" applyProtection="1">
      <alignment horizontal="center" vertical="center"/>
    </xf>
    <xf numFmtId="0" fontId="14" fillId="0" borderId="84" xfId="27" applyFont="1" applyFill="1" applyBorder="1" applyAlignment="1" applyProtection="1">
      <alignment horizontal="center" vertical="center"/>
    </xf>
    <xf numFmtId="0" fontId="14" fillId="0" borderId="85" xfId="27" applyFont="1" applyFill="1" applyBorder="1" applyAlignment="1" applyProtection="1">
      <alignment horizontal="center" vertical="center"/>
    </xf>
    <xf numFmtId="0" fontId="22" fillId="0" borderId="0" xfId="27" applyFont="1" applyFill="1" applyAlignment="1" applyProtection="1">
      <alignment vertical="center"/>
    </xf>
    <xf numFmtId="0" fontId="6" fillId="0" borderId="0" xfId="27" applyFont="1" applyFill="1" applyAlignment="1">
      <alignment vertical="center"/>
    </xf>
    <xf numFmtId="0" fontId="6" fillId="0" borderId="0" xfId="27" applyFont="1" applyFill="1" applyAlignment="1">
      <alignment horizontal="center" vertical="center"/>
    </xf>
    <xf numFmtId="0" fontId="11" fillId="0" borderId="0" xfId="27" applyFont="1" applyFill="1" applyAlignment="1">
      <alignment vertical="center"/>
    </xf>
    <xf numFmtId="0" fontId="6" fillId="0" borderId="0" xfId="27" applyFont="1" applyFill="1" applyAlignment="1">
      <alignment horizontal="centerContinuous" vertical="center"/>
    </xf>
    <xf numFmtId="0" fontId="14" fillId="0" borderId="85" xfId="27" applyFont="1" applyFill="1" applyBorder="1" applyAlignment="1">
      <alignment horizontal="center" vertical="center"/>
    </xf>
    <xf numFmtId="0" fontId="22" fillId="0" borderId="0" xfId="22" applyFont="1" applyFill="1" applyAlignment="1" applyProtection="1">
      <alignment horizontal="left" vertical="center"/>
    </xf>
    <xf numFmtId="0" fontId="17" fillId="0" borderId="103" xfId="22" applyFont="1" applyFill="1" applyBorder="1" applyAlignment="1" applyProtection="1">
      <alignment vertical="center"/>
      <protection locked="0"/>
    </xf>
    <xf numFmtId="0" fontId="8" fillId="0" borderId="0" xfId="29" applyFont="1" applyFill="1" applyAlignment="1" applyProtection="1">
      <alignment vertical="center"/>
    </xf>
    <xf numFmtId="0" fontId="7" fillId="0" borderId="0" xfId="29" applyFont="1" applyFill="1" applyAlignment="1" applyProtection="1">
      <alignment vertical="center"/>
    </xf>
    <xf numFmtId="2" fontId="7" fillId="0" borderId="0" xfId="29" applyNumberFormat="1" applyFont="1" applyFill="1" applyAlignment="1" applyProtection="1">
      <alignment horizontal="center" vertical="center"/>
    </xf>
    <xf numFmtId="2" fontId="7" fillId="0" borderId="0" xfId="29" applyNumberFormat="1" applyFont="1" applyFill="1" applyAlignment="1" applyProtection="1">
      <alignment vertical="center"/>
    </xf>
    <xf numFmtId="0" fontId="17" fillId="0" borderId="95" xfId="29" applyFont="1" applyFill="1" applyBorder="1" applyAlignment="1" applyProtection="1">
      <alignment horizontal="left" vertical="center" wrapText="1"/>
    </xf>
    <xf numFmtId="2" fontId="8" fillId="0" borderId="83" xfId="29" applyNumberFormat="1" applyFont="1" applyFill="1" applyBorder="1" applyAlignment="1" applyProtection="1">
      <alignment horizontal="center" vertical="center"/>
    </xf>
    <xf numFmtId="2" fontId="8" fillId="0" borderId="139" xfId="29" applyNumberFormat="1" applyFont="1" applyFill="1" applyBorder="1" applyAlignment="1" applyProtection="1">
      <alignment horizontal="center" vertical="center"/>
    </xf>
    <xf numFmtId="0" fontId="7" fillId="0" borderId="8" xfId="27" applyFont="1" applyFill="1" applyBorder="1" applyAlignment="1">
      <alignment horizontal="left" vertical="center"/>
    </xf>
    <xf numFmtId="49" fontId="6" fillId="2" borderId="14" xfId="27" applyNumberFormat="1" applyFont="1" applyFill="1" applyBorder="1" applyAlignment="1" applyProtection="1">
      <alignment horizontal="left" vertical="center" wrapText="1"/>
      <protection locked="0"/>
    </xf>
    <xf numFmtId="0" fontId="7" fillId="0" borderId="115" xfId="27" applyNumberFormat="1" applyFont="1" applyFill="1" applyBorder="1" applyAlignment="1">
      <alignment horizontal="left" vertical="center"/>
    </xf>
    <xf numFmtId="0" fontId="6" fillId="0" borderId="63" xfId="27" applyNumberFormat="1" applyFont="1" applyFill="1" applyBorder="1" applyAlignment="1" applyProtection="1">
      <alignment horizontal="left" vertical="center" wrapText="1"/>
    </xf>
    <xf numFmtId="0" fontId="6" fillId="0" borderId="79" xfId="27" applyNumberFormat="1" applyFont="1" applyFill="1" applyBorder="1" applyAlignment="1" applyProtection="1">
      <alignment horizontal="left" vertical="center" wrapText="1"/>
    </xf>
    <xf numFmtId="169" fontId="6" fillId="0" borderId="56" xfId="23" applyNumberFormat="1" applyFont="1" applyFill="1" applyBorder="1" applyAlignment="1" applyProtection="1">
      <alignment vertical="center"/>
    </xf>
    <xf numFmtId="0" fontId="14" fillId="0" borderId="144" xfId="27" applyFont="1" applyFill="1" applyBorder="1" applyAlignment="1" applyProtection="1">
      <alignment horizontal="center" vertical="center"/>
    </xf>
    <xf numFmtId="0" fontId="6" fillId="2" borderId="55" xfId="27" applyFont="1" applyFill="1" applyBorder="1" applyAlignment="1" applyProtection="1">
      <alignment horizontal="center" vertical="center"/>
      <protection locked="0"/>
    </xf>
    <xf numFmtId="0" fontId="14" fillId="0" borderId="138" xfId="27" applyFont="1" applyFill="1" applyBorder="1" applyAlignment="1" applyProtection="1">
      <alignment horizontal="center" vertical="center"/>
    </xf>
    <xf numFmtId="0" fontId="6" fillId="2" borderId="46" xfId="27" applyFont="1" applyFill="1" applyBorder="1" applyAlignment="1" applyProtection="1">
      <alignment horizontal="center" vertical="center"/>
      <protection locked="0"/>
    </xf>
    <xf numFmtId="0" fontId="14" fillId="0" borderId="28" xfId="27" applyFont="1" applyFill="1" applyBorder="1" applyAlignment="1" applyProtection="1">
      <alignment horizontal="right" vertical="center"/>
    </xf>
    <xf numFmtId="0" fontId="22" fillId="0" borderId="0" xfId="27" applyFont="1" applyFill="1" applyAlignment="1" applyProtection="1">
      <alignment horizontal="center" vertical="center"/>
    </xf>
    <xf numFmtId="0" fontId="17" fillId="0" borderId="0" xfId="27" applyFont="1" applyFill="1" applyBorder="1" applyAlignment="1" applyProtection="1">
      <alignment horizontal="right" vertical="center"/>
    </xf>
    <xf numFmtId="0" fontId="17" fillId="0" borderId="0" xfId="23" applyFont="1" applyFill="1" applyBorder="1" applyAlignment="1" applyProtection="1">
      <alignment horizontal="centerContinuous" vertical="center"/>
    </xf>
    <xf numFmtId="0" fontId="22" fillId="0" borderId="0" xfId="23" applyFont="1" applyFill="1" applyBorder="1" applyAlignment="1" applyProtection="1">
      <alignment horizontal="centerContinuous" vertical="center"/>
    </xf>
    <xf numFmtId="2" fontId="22" fillId="0" borderId="0" xfId="23" applyNumberFormat="1" applyFont="1" applyFill="1" applyBorder="1" applyAlignment="1" applyProtection="1">
      <alignment horizontal="centerContinuous" vertical="center"/>
    </xf>
    <xf numFmtId="0" fontId="6" fillId="0" borderId="141" xfId="23" applyFont="1" applyFill="1" applyBorder="1" applyAlignment="1" applyProtection="1">
      <alignment horizontal="center" vertical="center" wrapText="1"/>
    </xf>
    <xf numFmtId="0" fontId="31" fillId="0" borderId="0" xfId="27" applyFont="1" applyFill="1" applyAlignment="1" applyProtection="1">
      <alignment horizontal="right" vertical="center"/>
    </xf>
    <xf numFmtId="166" fontId="22" fillId="0" borderId="0" xfId="27" applyNumberFormat="1" applyFont="1" applyFill="1" applyBorder="1" applyAlignment="1" applyProtection="1">
      <alignment horizontal="center" vertical="center"/>
    </xf>
    <xf numFmtId="0" fontId="6" fillId="0" borderId="145" xfId="27" applyFont="1" applyFill="1" applyBorder="1" applyAlignment="1" applyProtection="1">
      <alignment horizontal="center" vertical="center"/>
    </xf>
    <xf numFmtId="0" fontId="6" fillId="0" borderId="25" xfId="27" applyFont="1" applyFill="1" applyBorder="1" applyAlignment="1" applyProtection="1">
      <alignment horizontal="center" vertical="center"/>
    </xf>
    <xf numFmtId="0" fontId="6" fillId="0" borderId="69" xfId="27" applyFont="1" applyFill="1" applyBorder="1" applyAlignment="1" applyProtection="1">
      <alignment horizontal="center" vertical="center"/>
    </xf>
    <xf numFmtId="0" fontId="6" fillId="0" borderId="146" xfId="27" applyFont="1" applyFill="1" applyBorder="1" applyAlignment="1" applyProtection="1">
      <alignment horizontal="center" vertical="center"/>
    </xf>
    <xf numFmtId="0" fontId="6" fillId="0" borderId="141" xfId="27" applyFont="1" applyFill="1" applyBorder="1" applyAlignment="1" applyProtection="1">
      <alignment horizontal="center" vertical="center"/>
    </xf>
    <xf numFmtId="0" fontId="6" fillId="0" borderId="147" xfId="27" applyFont="1" applyFill="1" applyBorder="1" applyAlignment="1" applyProtection="1">
      <alignment horizontal="center" vertical="center"/>
    </xf>
    <xf numFmtId="0" fontId="6" fillId="0" borderId="44" xfId="27" applyFont="1" applyFill="1" applyBorder="1" applyAlignment="1" applyProtection="1">
      <alignment horizontal="center" vertical="center"/>
    </xf>
    <xf numFmtId="0" fontId="6" fillId="0" borderId="10" xfId="27" applyFont="1" applyFill="1" applyBorder="1" applyAlignment="1" applyProtection="1">
      <alignment horizontal="center" vertical="center"/>
    </xf>
    <xf numFmtId="0" fontId="6" fillId="0" borderId="148" xfId="27" applyFont="1" applyFill="1" applyBorder="1" applyAlignment="1" applyProtection="1">
      <alignment horizontal="center" vertical="center"/>
    </xf>
    <xf numFmtId="0" fontId="6" fillId="0" borderId="30" xfId="27" applyFont="1" applyFill="1" applyBorder="1" applyAlignment="1" applyProtection="1">
      <alignment horizontal="center" vertical="center"/>
    </xf>
    <xf numFmtId="0" fontId="6" fillId="0" borderId="149" xfId="27" applyFont="1" applyFill="1" applyBorder="1" applyAlignment="1" applyProtection="1">
      <alignment horizontal="center" vertical="center"/>
    </xf>
    <xf numFmtId="0" fontId="6" fillId="0" borderId="23" xfId="27" applyFont="1" applyFill="1" applyBorder="1" applyAlignment="1" applyProtection="1">
      <alignment horizontal="center" vertical="center"/>
    </xf>
    <xf numFmtId="0" fontId="6" fillId="0" borderId="84" xfId="27" applyFont="1" applyFill="1" applyBorder="1" applyAlignment="1" applyProtection="1">
      <alignment horizontal="center" vertical="center"/>
    </xf>
    <xf numFmtId="0" fontId="6" fillId="0" borderId="150" xfId="27" applyFont="1" applyFill="1" applyBorder="1" applyAlignment="1" applyProtection="1">
      <alignment horizontal="center" vertical="center"/>
    </xf>
    <xf numFmtId="0" fontId="6" fillId="0" borderId="85" xfId="27" applyFont="1" applyFill="1" applyBorder="1" applyAlignment="1" applyProtection="1">
      <alignment horizontal="center" vertical="center"/>
    </xf>
    <xf numFmtId="0" fontId="14" fillId="0" borderId="74" xfId="27" applyFont="1" applyFill="1" applyBorder="1" applyAlignment="1" applyProtection="1">
      <alignment horizontal="right" vertical="center"/>
    </xf>
    <xf numFmtId="0" fontId="11" fillId="3" borderId="0" xfId="27" applyFont="1" applyFill="1" applyAlignment="1" applyProtection="1">
      <alignment horizontal="centerContinuous" vertical="center"/>
    </xf>
    <xf numFmtId="14" fontId="6" fillId="2" borderId="151" xfId="17" applyNumberFormat="1" applyFont="1" applyFill="1" applyBorder="1" applyAlignment="1" applyProtection="1">
      <alignment vertical="center"/>
      <protection locked="0"/>
    </xf>
    <xf numFmtId="0" fontId="6" fillId="0" borderId="0" xfId="18" applyFont="1" applyFill="1" applyBorder="1" applyAlignment="1">
      <alignment vertical="center"/>
    </xf>
    <xf numFmtId="0" fontId="6" fillId="0" borderId="0" xfId="18" applyFont="1" applyFill="1" applyBorder="1" applyAlignment="1" applyProtection="1">
      <alignment horizontal="left" vertical="center"/>
    </xf>
    <xf numFmtId="0" fontId="14" fillId="0" borderId="0" xfId="18" applyFont="1" applyFill="1" applyBorder="1" applyAlignment="1" applyProtection="1">
      <alignment horizontal="center" vertical="center"/>
    </xf>
    <xf numFmtId="0" fontId="14" fillId="0" borderId="67" xfId="18" applyFont="1" applyFill="1" applyBorder="1" applyAlignment="1" applyProtection="1">
      <alignment vertical="center"/>
    </xf>
    <xf numFmtId="0" fontId="18" fillId="0" borderId="67" xfId="18" applyFont="1" applyFill="1" applyBorder="1" applyAlignment="1" applyProtection="1">
      <alignment horizontal="right" vertical="center"/>
    </xf>
    <xf numFmtId="0" fontId="6" fillId="0" borderId="6" xfId="18" applyFont="1" applyFill="1" applyBorder="1" applyAlignment="1">
      <alignment vertical="center"/>
    </xf>
    <xf numFmtId="0" fontId="6" fillId="0" borderId="67" xfId="18" applyFont="1" applyFill="1" applyBorder="1" applyAlignment="1">
      <alignment vertical="center"/>
    </xf>
    <xf numFmtId="0" fontId="14" fillId="0" borderId="28" xfId="18" applyFont="1" applyFill="1" applyBorder="1" applyAlignment="1" applyProtection="1">
      <alignment vertical="center"/>
    </xf>
    <xf numFmtId="0" fontId="14" fillId="0" borderId="111" xfId="17" applyFont="1" applyFill="1" applyBorder="1" applyAlignment="1" applyProtection="1">
      <alignment horizontal="left" vertical="center"/>
    </xf>
    <xf numFmtId="0" fontId="14" fillId="0" borderId="0" xfId="24" applyFont="1" applyFill="1" applyAlignment="1" applyProtection="1">
      <alignment horizontal="center" vertical="center"/>
    </xf>
    <xf numFmtId="39" fontId="6" fillId="2" borderId="86" xfId="18" applyNumberFormat="1" applyFont="1" applyFill="1" applyBorder="1" applyAlignment="1" applyProtection="1">
      <alignment horizontal="right" vertical="center"/>
      <protection locked="0"/>
    </xf>
    <xf numFmtId="39" fontId="6" fillId="2" borderId="31" xfId="18" applyNumberFormat="1" applyFont="1" applyFill="1" applyBorder="1" applyAlignment="1" applyProtection="1">
      <alignment horizontal="right" vertical="center"/>
      <protection locked="0"/>
    </xf>
    <xf numFmtId="39" fontId="6" fillId="2" borderId="21" xfId="18" applyNumberFormat="1" applyFont="1" applyFill="1" applyBorder="1" applyAlignment="1" applyProtection="1">
      <alignment horizontal="right" vertical="center"/>
      <protection locked="0"/>
    </xf>
    <xf numFmtId="39" fontId="6" fillId="2" borderId="49" xfId="18" applyNumberFormat="1" applyFont="1" applyFill="1" applyBorder="1" applyAlignment="1" applyProtection="1">
      <alignment horizontal="right" vertical="center"/>
      <protection locked="0"/>
    </xf>
    <xf numFmtId="39" fontId="6" fillId="2" borderId="101" xfId="18" applyNumberFormat="1" applyFont="1" applyFill="1" applyBorder="1" applyAlignment="1" applyProtection="1">
      <alignment horizontal="right" vertical="center"/>
      <protection locked="0"/>
    </xf>
    <xf numFmtId="39" fontId="6" fillId="2" borderId="39" xfId="25" applyNumberFormat="1" applyFont="1" applyFill="1" applyBorder="1" applyAlignment="1" applyProtection="1">
      <alignment horizontal="right" vertical="center"/>
      <protection locked="0"/>
    </xf>
    <xf numFmtId="39" fontId="6" fillId="2" borderId="40" xfId="25" applyNumberFormat="1" applyFont="1" applyFill="1" applyBorder="1" applyAlignment="1" applyProtection="1">
      <alignment horizontal="right" vertical="center"/>
      <protection locked="0"/>
    </xf>
    <xf numFmtId="39" fontId="6" fillId="2" borderId="99" xfId="25" applyNumberFormat="1" applyFont="1" applyFill="1" applyBorder="1" applyAlignment="1" applyProtection="1">
      <alignment horizontal="right" vertical="center"/>
      <protection locked="0"/>
    </xf>
    <xf numFmtId="39" fontId="6" fillId="0" borderId="152" xfId="25" applyNumberFormat="1" applyFont="1" applyFill="1" applyBorder="1" applyAlignment="1" applyProtection="1">
      <alignment horizontal="center" vertical="center"/>
    </xf>
    <xf numFmtId="39" fontId="6" fillId="0" borderId="153" xfId="25" applyNumberFormat="1" applyFont="1" applyFill="1" applyBorder="1" applyAlignment="1" applyProtection="1">
      <alignment horizontal="center" vertical="center"/>
    </xf>
    <xf numFmtId="39" fontId="6" fillId="2" borderId="152" xfId="25" applyNumberFormat="1" applyFont="1" applyFill="1" applyBorder="1" applyAlignment="1" applyProtection="1">
      <alignment horizontal="right" vertical="center"/>
      <protection locked="0"/>
    </xf>
    <xf numFmtId="39" fontId="6" fillId="0" borderId="154" xfId="25" applyNumberFormat="1" applyFont="1" applyFill="1" applyBorder="1" applyAlignment="1" applyProtection="1">
      <alignment vertical="center"/>
    </xf>
    <xf numFmtId="39" fontId="6" fillId="0" borderId="71" xfId="25" applyNumberFormat="1" applyFont="1" applyFill="1" applyBorder="1" applyAlignment="1" applyProtection="1">
      <alignment vertical="center"/>
    </xf>
    <xf numFmtId="39" fontId="8" fillId="2" borderId="43" xfId="16" applyNumberFormat="1" applyFont="1" applyFill="1" applyBorder="1" applyAlignment="1" applyProtection="1">
      <alignment vertical="center" shrinkToFit="1"/>
      <protection locked="0"/>
    </xf>
    <xf numFmtId="39" fontId="8" fillId="0" borderId="155" xfId="16" applyNumberFormat="1" applyFont="1" applyFill="1" applyBorder="1" applyAlignment="1" applyProtection="1">
      <alignment vertical="center" shrinkToFit="1"/>
    </xf>
    <xf numFmtId="39" fontId="8" fillId="2" borderId="40" xfId="16" applyNumberFormat="1" applyFont="1" applyFill="1" applyBorder="1" applyAlignment="1" applyProtection="1">
      <alignment vertical="center" shrinkToFit="1"/>
      <protection locked="0"/>
    </xf>
    <xf numFmtId="39" fontId="8" fillId="0" borderId="156" xfId="16" applyNumberFormat="1" applyFont="1" applyFill="1" applyBorder="1" applyAlignment="1" applyProtection="1">
      <alignment vertical="center" shrinkToFit="1"/>
    </xf>
    <xf numFmtId="39" fontId="8" fillId="0" borderId="40" xfId="16" applyNumberFormat="1" applyFont="1" applyFill="1" applyBorder="1" applyAlignment="1" applyProtection="1">
      <alignment vertical="center" shrinkToFit="1"/>
    </xf>
    <xf numFmtId="39" fontId="8" fillId="0" borderId="99" xfId="16" applyNumberFormat="1" applyFont="1" applyFill="1" applyBorder="1" applyAlignment="1" applyProtection="1">
      <alignment vertical="center" shrinkToFit="1"/>
    </xf>
    <xf numFmtId="39" fontId="8" fillId="0" borderId="77" xfId="16" applyNumberFormat="1" applyFont="1" applyFill="1" applyBorder="1" applyAlignment="1" applyProtection="1">
      <alignment vertical="center" shrinkToFit="1"/>
    </xf>
    <xf numFmtId="39" fontId="8" fillId="0" borderId="68" xfId="16" applyNumberFormat="1" applyFont="1" applyFill="1" applyBorder="1" applyAlignment="1" applyProtection="1">
      <alignment vertical="center" shrinkToFit="1"/>
    </xf>
    <xf numFmtId="39" fontId="8" fillId="0" borderId="32" xfId="16" applyNumberFormat="1" applyFont="1" applyFill="1" applyBorder="1" applyAlignment="1" applyProtection="1">
      <alignment vertical="center" shrinkToFit="1"/>
    </xf>
    <xf numFmtId="39" fontId="8" fillId="0" borderId="92" xfId="16" applyNumberFormat="1" applyFont="1" applyFill="1" applyBorder="1" applyAlignment="1" applyProtection="1">
      <alignment vertical="center" shrinkToFit="1"/>
    </xf>
    <xf numFmtId="39" fontId="8" fillId="0" borderId="109" xfId="16" applyNumberFormat="1" applyFont="1" applyFill="1" applyBorder="1" applyAlignment="1" applyProtection="1">
      <alignment vertical="center" shrinkToFit="1"/>
    </xf>
    <xf numFmtId="39" fontId="37" fillId="0" borderId="152" xfId="16" applyNumberFormat="1" applyFont="1" applyFill="1" applyBorder="1" applyAlignment="1" applyProtection="1">
      <alignment vertical="center" shrinkToFit="1"/>
    </xf>
    <xf numFmtId="39" fontId="37" fillId="0" borderId="68" xfId="16" applyNumberFormat="1" applyFont="1" applyFill="1" applyBorder="1" applyAlignment="1" applyProtection="1">
      <alignment vertical="center" shrinkToFit="1"/>
    </xf>
    <xf numFmtId="39" fontId="8" fillId="0" borderId="110" xfId="16" applyNumberFormat="1" applyFont="1" applyFill="1" applyBorder="1" applyAlignment="1" applyProtection="1">
      <alignment vertical="center" shrinkToFit="1"/>
    </xf>
    <xf numFmtId="39" fontId="6" fillId="0" borderId="155" xfId="24" applyNumberFormat="1" applyFont="1" applyFill="1" applyBorder="1" applyAlignment="1" applyProtection="1">
      <alignment vertical="center" shrinkToFit="1"/>
    </xf>
    <xf numFmtId="39" fontId="6" fillId="0" borderId="156" xfId="24" applyNumberFormat="1" applyFont="1" applyFill="1" applyBorder="1" applyAlignment="1" applyProtection="1">
      <alignment vertical="center" shrinkToFit="1"/>
    </xf>
    <xf numFmtId="39" fontId="6" fillId="2" borderId="77" xfId="24" applyNumberFormat="1" applyFont="1" applyFill="1" applyBorder="1" applyAlignment="1" applyProtection="1">
      <alignment vertical="center" shrinkToFit="1"/>
      <protection locked="0"/>
    </xf>
    <xf numFmtId="39" fontId="6" fillId="0" borderId="77" xfId="24" applyNumberFormat="1" applyFont="1" applyFill="1" applyBorder="1" applyAlignment="1" applyProtection="1">
      <alignment vertical="center" shrinkToFit="1"/>
    </xf>
    <xf numFmtId="39" fontId="6" fillId="0" borderId="157" xfId="24" applyNumberFormat="1" applyFont="1" applyFill="1" applyBorder="1" applyAlignment="1" applyProtection="1">
      <alignment vertical="center" shrinkToFit="1"/>
    </xf>
    <xf numFmtId="39" fontId="37" fillId="0" borderId="32" xfId="24" applyNumberFormat="1" applyFont="1" applyFill="1" applyBorder="1" applyAlignment="1" applyProtection="1">
      <alignment vertical="center" shrinkToFit="1"/>
    </xf>
    <xf numFmtId="39" fontId="6" fillId="0" borderId="15" xfId="24" applyNumberFormat="1" applyFont="1" applyFill="1" applyBorder="1" applyAlignment="1" applyProtection="1">
      <alignment vertical="center" shrinkToFit="1"/>
    </xf>
    <xf numFmtId="39" fontId="6" fillId="0" borderId="47" xfId="24" applyNumberFormat="1" applyFont="1" applyFill="1" applyBorder="1" applyAlignment="1" applyProtection="1">
      <alignment vertical="center" shrinkToFit="1"/>
    </xf>
    <xf numFmtId="39" fontId="6" fillId="0" borderId="158" xfId="24" applyNumberFormat="1" applyFont="1" applyFill="1" applyBorder="1" applyAlignment="1" applyProtection="1">
      <alignment vertical="center" shrinkToFit="1"/>
    </xf>
    <xf numFmtId="39" fontId="6" fillId="0" borderId="45" xfId="24" applyNumberFormat="1" applyFont="1" applyFill="1" applyBorder="1" applyAlignment="1" applyProtection="1">
      <alignment vertical="center" shrinkToFit="1"/>
    </xf>
    <xf numFmtId="39" fontId="6" fillId="0" borderId="13" xfId="24" applyNumberFormat="1" applyFont="1" applyFill="1" applyBorder="1" applyAlignment="1" applyProtection="1">
      <alignment vertical="center" shrinkToFit="1"/>
    </xf>
    <xf numFmtId="39" fontId="6" fillId="0" borderId="73" xfId="24" applyNumberFormat="1" applyFont="1" applyFill="1" applyBorder="1" applyAlignment="1" applyProtection="1">
      <alignment vertical="center" shrinkToFit="1"/>
    </xf>
    <xf numFmtId="39" fontId="6" fillId="0" borderId="159" xfId="24" applyNumberFormat="1" applyFont="1" applyFill="1" applyBorder="1" applyAlignment="1" applyProtection="1">
      <alignment vertical="center" shrinkToFit="1"/>
    </xf>
    <xf numFmtId="39" fontId="6" fillId="0" borderId="36" xfId="24" applyNumberFormat="1" applyFont="1" applyFill="1" applyBorder="1" applyAlignment="1" applyProtection="1">
      <alignment vertical="center" shrinkToFit="1"/>
    </xf>
    <xf numFmtId="39" fontId="6" fillId="0" borderId="35" xfId="24" applyNumberFormat="1" applyFont="1" applyFill="1" applyBorder="1" applyAlignment="1" applyProtection="1">
      <alignment vertical="center" shrinkToFit="1"/>
    </xf>
    <xf numFmtId="39" fontId="6" fillId="2" borderId="159" xfId="24" applyNumberFormat="1" applyFont="1" applyFill="1" applyBorder="1" applyAlignment="1" applyProtection="1">
      <alignment vertical="center" shrinkToFit="1"/>
      <protection locked="0"/>
    </xf>
    <xf numFmtId="39" fontId="6" fillId="2" borderId="36" xfId="24" applyNumberFormat="1" applyFont="1" applyFill="1" applyBorder="1" applyAlignment="1" applyProtection="1">
      <alignment vertical="center" shrinkToFit="1"/>
      <protection locked="0"/>
    </xf>
    <xf numFmtId="39" fontId="6" fillId="2" borderId="35" xfId="24" applyNumberFormat="1" applyFont="1" applyFill="1" applyBorder="1" applyAlignment="1" applyProtection="1">
      <alignment vertical="center" shrinkToFit="1"/>
      <protection locked="0"/>
    </xf>
    <xf numFmtId="39" fontId="6" fillId="2" borderId="160" xfId="24" applyNumberFormat="1" applyFont="1" applyFill="1" applyBorder="1" applyAlignment="1" applyProtection="1">
      <alignment vertical="center" shrinkToFit="1"/>
      <protection locked="0"/>
    </xf>
    <xf numFmtId="39" fontId="6" fillId="0" borderId="161" xfId="24" applyNumberFormat="1" applyFont="1" applyFill="1" applyBorder="1" applyAlignment="1" applyProtection="1">
      <alignment vertical="center" shrinkToFit="1"/>
    </xf>
    <xf numFmtId="39" fontId="6" fillId="0" borderId="162" xfId="24" applyNumberFormat="1" applyFont="1" applyFill="1" applyBorder="1" applyAlignment="1" applyProtection="1">
      <alignment vertical="center" shrinkToFit="1"/>
    </xf>
    <xf numFmtId="39" fontId="6" fillId="0" borderId="154" xfId="24" applyNumberFormat="1" applyFont="1" applyFill="1" applyBorder="1" applyAlignment="1" applyProtection="1">
      <alignment vertical="center" shrinkToFit="1"/>
    </xf>
    <xf numFmtId="39" fontId="37" fillId="0" borderId="154" xfId="24" applyNumberFormat="1" applyFont="1" applyFill="1" applyBorder="1" applyAlignment="1" applyProtection="1">
      <alignment vertical="center" shrinkToFit="1"/>
    </xf>
    <xf numFmtId="39" fontId="37" fillId="0" borderId="94" xfId="24" applyNumberFormat="1" applyFont="1" applyFill="1" applyBorder="1" applyAlignment="1" applyProtection="1">
      <alignment vertical="center" shrinkToFit="1"/>
    </xf>
    <xf numFmtId="39" fontId="6" fillId="0" borderId="32" xfId="19" applyNumberFormat="1" applyFont="1" applyFill="1" applyBorder="1" applyAlignment="1" applyProtection="1">
      <alignment horizontal="right" vertical="center"/>
    </xf>
    <xf numFmtId="39" fontId="6" fillId="2" borderId="13" xfId="19" applyNumberFormat="1" applyFont="1" applyFill="1" applyBorder="1" applyAlignment="1" applyProtection="1">
      <alignment horizontal="right" vertical="center"/>
      <protection locked="0"/>
    </xf>
    <xf numFmtId="39" fontId="6" fillId="2" borderId="86" xfId="19" applyNumberFormat="1" applyFont="1" applyFill="1" applyBorder="1" applyAlignment="1" applyProtection="1">
      <alignment horizontal="right" vertical="center"/>
      <protection locked="0"/>
    </xf>
    <xf numFmtId="39" fontId="6" fillId="0" borderId="152" xfId="19" applyNumberFormat="1" applyFont="1" applyFill="1" applyBorder="1" applyAlignment="1" applyProtection="1">
      <alignment horizontal="right" vertical="center"/>
    </xf>
    <xf numFmtId="39" fontId="6" fillId="0" borderId="154" xfId="19" applyNumberFormat="1" applyFont="1" applyFill="1" applyBorder="1" applyAlignment="1" applyProtection="1">
      <alignment horizontal="right" vertical="center"/>
    </xf>
    <xf numFmtId="39" fontId="6" fillId="2" borderId="45" xfId="19" applyNumberFormat="1" applyFont="1" applyFill="1" applyBorder="1" applyAlignment="1" applyProtection="1">
      <alignment horizontal="right" vertical="center"/>
      <protection locked="0"/>
    </xf>
    <xf numFmtId="39" fontId="6" fillId="2" borderId="30" xfId="19" applyNumberFormat="1" applyFont="1" applyFill="1" applyBorder="1" applyAlignment="1" applyProtection="1">
      <alignment horizontal="right" vertical="center"/>
      <protection locked="0"/>
    </xf>
    <xf numFmtId="39" fontId="6" fillId="2" borderId="35" xfId="19" applyNumberFormat="1" applyFont="1" applyFill="1" applyBorder="1" applyAlignment="1" applyProtection="1">
      <alignment horizontal="right" vertical="center"/>
      <protection locked="0"/>
    </xf>
    <xf numFmtId="39" fontId="6" fillId="2" borderId="31" xfId="19" applyNumberFormat="1" applyFont="1" applyFill="1" applyBorder="1" applyAlignment="1" applyProtection="1">
      <alignment horizontal="right" vertical="center"/>
      <protection locked="0"/>
    </xf>
    <xf numFmtId="39" fontId="6" fillId="2" borderId="161" xfId="25" applyNumberFormat="1" applyFont="1" applyFill="1" applyBorder="1" applyAlignment="1" applyProtection="1">
      <alignment vertical="center"/>
      <protection locked="0"/>
    </xf>
    <xf numFmtId="39" fontId="6" fillId="2" borderId="142" xfId="25" applyNumberFormat="1" applyFont="1" applyFill="1" applyBorder="1" applyAlignment="1" applyProtection="1">
      <alignment vertical="center"/>
      <protection locked="0"/>
    </xf>
    <xf numFmtId="39" fontId="6" fillId="2" borderId="126" xfId="25" applyNumberFormat="1" applyFont="1" applyFill="1" applyBorder="1" applyAlignment="1" applyProtection="1">
      <alignment horizontal="right" vertical="center"/>
      <protection locked="0"/>
    </xf>
    <xf numFmtId="39" fontId="6" fillId="2" borderId="7" xfId="25" applyNumberFormat="1" applyFont="1" applyFill="1" applyBorder="1" applyAlignment="1" applyProtection="1">
      <alignment horizontal="right" vertical="center"/>
      <protection locked="0"/>
    </xf>
    <xf numFmtId="39" fontId="6" fillId="0" borderId="92" xfId="25" applyNumberFormat="1" applyFont="1" applyFill="1" applyBorder="1" applyAlignment="1" applyProtection="1">
      <alignment horizontal="right" vertical="center"/>
    </xf>
    <xf numFmtId="39" fontId="6" fillId="0" borderId="14" xfId="25" applyNumberFormat="1" applyFont="1" applyFill="1" applyBorder="1" applyAlignment="1" applyProtection="1">
      <alignment horizontal="right" vertical="center"/>
    </xf>
    <xf numFmtId="39" fontId="6" fillId="0" borderId="22" xfId="25" applyNumberFormat="1" applyFont="1" applyFill="1" applyBorder="1" applyAlignment="1" applyProtection="1">
      <alignment horizontal="right" vertical="center"/>
    </xf>
    <xf numFmtId="39" fontId="6" fillId="0" borderId="163" xfId="25" applyNumberFormat="1" applyFont="1" applyFill="1" applyBorder="1" applyAlignment="1" applyProtection="1">
      <alignment horizontal="right" vertical="center"/>
    </xf>
    <xf numFmtId="39" fontId="6" fillId="0" borderId="155" xfId="25" applyNumberFormat="1" applyFont="1" applyFill="1" applyBorder="1" applyAlignment="1" applyProtection="1">
      <alignment horizontal="right" vertical="center"/>
    </xf>
    <xf numFmtId="39" fontId="6" fillId="0" borderId="51" xfId="25" applyNumberFormat="1" applyFont="1" applyFill="1" applyBorder="1" applyAlignment="1" applyProtection="1">
      <alignment horizontal="right" vertical="center"/>
    </xf>
    <xf numFmtId="39" fontId="6" fillId="0" borderId="8" xfId="25" applyNumberFormat="1" applyFont="1" applyFill="1" applyBorder="1" applyAlignment="1" applyProtection="1">
      <alignment horizontal="right" vertical="center"/>
    </xf>
    <xf numFmtId="39" fontId="6" fillId="0" borderId="13" xfId="25" applyNumberFormat="1" applyFont="1" applyFill="1" applyBorder="1" applyAlignment="1" applyProtection="1">
      <alignment horizontal="right" vertical="center"/>
    </xf>
    <xf numFmtId="39" fontId="6" fillId="2" borderId="159" xfId="25" applyNumberFormat="1" applyFont="1" applyFill="1" applyBorder="1" applyAlignment="1" applyProtection="1">
      <alignment horizontal="right" vertical="center"/>
      <protection locked="0"/>
    </xf>
    <xf numFmtId="39" fontId="6" fillId="2" borderId="34" xfId="25" applyNumberFormat="1" applyFont="1" applyFill="1" applyBorder="1" applyAlignment="1" applyProtection="1">
      <alignment horizontal="right" vertical="center"/>
      <protection locked="0"/>
    </xf>
    <xf numFmtId="39" fontId="6" fillId="2" borderId="49" xfId="25" applyNumberFormat="1" applyFont="1" applyFill="1" applyBorder="1" applyAlignment="1" applyProtection="1">
      <alignment horizontal="right" vertical="center"/>
      <protection locked="0"/>
    </xf>
    <xf numFmtId="39" fontId="6" fillId="0" borderId="89" xfId="25" applyNumberFormat="1" applyFont="1" applyFill="1" applyBorder="1" applyAlignment="1" applyProtection="1">
      <alignment horizontal="right" vertical="center"/>
    </xf>
    <xf numFmtId="39" fontId="6" fillId="0" borderId="90" xfId="25" applyNumberFormat="1" applyFont="1" applyFill="1" applyBorder="1" applyAlignment="1" applyProtection="1">
      <alignment horizontal="right" vertical="center"/>
    </xf>
    <xf numFmtId="39" fontId="6" fillId="0" borderId="164" xfId="25" applyNumberFormat="1" applyFont="1" applyFill="1" applyBorder="1" applyAlignment="1" applyProtection="1">
      <alignment horizontal="right" vertical="center"/>
    </xf>
    <xf numFmtId="39" fontId="6" fillId="2" borderId="8" xfId="28" applyNumberFormat="1" applyFont="1" applyFill="1" applyBorder="1" applyAlignment="1" applyProtection="1">
      <alignment horizontal="right" vertical="center"/>
      <protection locked="0"/>
    </xf>
    <xf numFmtId="39" fontId="6" fillId="2" borderId="10" xfId="28" applyNumberFormat="1" applyFont="1" applyFill="1" applyBorder="1" applyAlignment="1" applyProtection="1">
      <alignment horizontal="right" vertical="center"/>
      <protection locked="0"/>
    </xf>
    <xf numFmtId="39" fontId="6" fillId="2" borderId="13" xfId="28" applyNumberFormat="1" applyFont="1" applyFill="1" applyBorder="1" applyAlignment="1" applyProtection="1">
      <alignment horizontal="right" vertical="center"/>
      <protection locked="0"/>
    </xf>
    <xf numFmtId="39" fontId="6" fillId="0" borderId="86" xfId="28" applyNumberFormat="1" applyFont="1" applyFill="1" applyBorder="1" applyAlignment="1" applyProtection="1">
      <alignment horizontal="right" vertical="center"/>
    </xf>
    <xf numFmtId="39" fontId="6" fillId="2" borderId="34" xfId="28" applyNumberFormat="1" applyFont="1" applyFill="1" applyBorder="1" applyAlignment="1" applyProtection="1">
      <alignment horizontal="right" vertical="center"/>
      <protection locked="0"/>
    </xf>
    <xf numFmtId="39" fontId="6" fillId="2" borderId="35" xfId="28" applyNumberFormat="1" applyFont="1" applyFill="1" applyBorder="1" applyAlignment="1" applyProtection="1">
      <alignment horizontal="right" vertical="center"/>
      <protection locked="0"/>
    </xf>
    <xf numFmtId="39" fontId="6" fillId="0" borderId="31" xfId="28" applyNumberFormat="1" applyFont="1" applyFill="1" applyBorder="1" applyAlignment="1" applyProtection="1">
      <alignment horizontal="right" vertical="center"/>
    </xf>
    <xf numFmtId="39" fontId="6" fillId="0" borderId="152" xfId="28" applyNumberFormat="1" applyFont="1" applyFill="1" applyBorder="1" applyAlignment="1" applyProtection="1">
      <alignment horizontal="right" vertical="center"/>
    </xf>
    <xf numFmtId="39" fontId="6" fillId="0" borderId="154" xfId="28" applyNumberFormat="1" applyFont="1" applyFill="1" applyBorder="1" applyAlignment="1" applyProtection="1">
      <alignment horizontal="right" vertical="center"/>
    </xf>
    <xf numFmtId="39" fontId="6" fillId="2" borderId="86" xfId="28" applyNumberFormat="1" applyFont="1" applyFill="1" applyBorder="1" applyAlignment="1" applyProtection="1">
      <alignment horizontal="right" vertical="center"/>
      <protection locked="0"/>
    </xf>
    <xf numFmtId="39" fontId="6" fillId="2" borderId="31" xfId="28" applyNumberFormat="1" applyFont="1" applyFill="1" applyBorder="1" applyAlignment="1" applyProtection="1">
      <alignment horizontal="right" vertical="center"/>
      <protection locked="0"/>
    </xf>
    <xf numFmtId="39" fontId="6" fillId="0" borderId="154" xfId="28" applyNumberFormat="1" applyFont="1" applyFill="1" applyBorder="1" applyAlignment="1">
      <alignment horizontal="right" vertical="center"/>
    </xf>
    <xf numFmtId="39" fontId="6" fillId="0" borderId="13" xfId="28" applyNumberFormat="1" applyFont="1" applyFill="1" applyBorder="1" applyAlignment="1" applyProtection="1">
      <alignment horizontal="right" vertical="center"/>
    </xf>
    <xf numFmtId="39" fontId="6" fillId="0" borderId="35" xfId="28" applyNumberFormat="1" applyFont="1" applyFill="1" applyBorder="1" applyAlignment="1" applyProtection="1">
      <alignment horizontal="right" vertical="center"/>
    </xf>
    <xf numFmtId="39" fontId="6" fillId="2" borderId="14" xfId="28" applyNumberFormat="1" applyFont="1" applyFill="1" applyBorder="1" applyAlignment="1" applyProtection="1">
      <alignment horizontal="right" vertical="center"/>
      <protection locked="0"/>
    </xf>
    <xf numFmtId="39" fontId="6" fillId="0" borderId="152" xfId="28" applyNumberFormat="1" applyFont="1" applyFill="1" applyBorder="1" applyAlignment="1">
      <alignment horizontal="right" vertical="center"/>
    </xf>
    <xf numFmtId="39" fontId="6" fillId="0" borderId="154" xfId="28" applyNumberFormat="1" applyFont="1" applyFill="1" applyBorder="1" applyAlignment="1">
      <alignment vertical="center"/>
    </xf>
    <xf numFmtId="39" fontId="6" fillId="0" borderId="50" xfId="28" applyNumberFormat="1" applyFont="1" applyFill="1" applyBorder="1" applyAlignment="1" applyProtection="1">
      <alignment vertical="center" shrinkToFit="1"/>
    </xf>
    <xf numFmtId="39" fontId="6" fillId="2" borderId="50" xfId="28" applyNumberFormat="1" applyFont="1" applyFill="1" applyBorder="1" applyAlignment="1" applyProtection="1">
      <alignment vertical="center" shrinkToFit="1"/>
      <protection locked="0"/>
    </xf>
    <xf numFmtId="39" fontId="6" fillId="0" borderId="165" xfId="28" applyNumberFormat="1" applyFont="1" applyFill="1" applyBorder="1" applyAlignment="1" applyProtection="1">
      <alignment vertical="center" shrinkToFit="1"/>
    </xf>
    <xf numFmtId="39" fontId="6" fillId="0" borderId="35" xfId="28" applyNumberFormat="1" applyFont="1" applyFill="1" applyBorder="1" applyAlignment="1" applyProtection="1">
      <alignment vertical="center" shrinkToFit="1"/>
    </xf>
    <xf numFmtId="39" fontId="6" fillId="2" borderId="35" xfId="28" applyNumberFormat="1" applyFont="1" applyFill="1" applyBorder="1" applyAlignment="1" applyProtection="1">
      <alignment vertical="center" shrinkToFit="1"/>
      <protection locked="0"/>
    </xf>
    <xf numFmtId="39" fontId="6" fillId="0" borderId="31" xfId="28" applyNumberFormat="1" applyFont="1" applyFill="1" applyBorder="1" applyAlignment="1" applyProtection="1">
      <alignment vertical="center" shrinkToFit="1"/>
    </xf>
    <xf numFmtId="39" fontId="6" fillId="0" borderId="52" xfId="28" applyNumberFormat="1" applyFont="1" applyFill="1" applyBorder="1" applyAlignment="1" applyProtection="1">
      <alignment vertical="center" shrinkToFit="1"/>
    </xf>
    <xf numFmtId="39" fontId="6" fillId="0" borderId="92" xfId="28" applyNumberFormat="1" applyFont="1" applyFill="1" applyBorder="1" applyAlignment="1" applyProtection="1">
      <alignment vertical="center" shrinkToFit="1"/>
    </xf>
    <xf numFmtId="39" fontId="6" fillId="0" borderId="152" xfId="28" applyNumberFormat="1" applyFont="1" applyFill="1" applyBorder="1" applyAlignment="1" applyProtection="1">
      <alignment vertical="center" shrinkToFit="1"/>
    </xf>
    <xf numFmtId="39" fontId="6" fillId="0" borderId="154" xfId="28" applyNumberFormat="1" applyFont="1" applyFill="1" applyBorder="1" applyAlignment="1" applyProtection="1">
      <alignment vertical="center" shrinkToFit="1"/>
    </xf>
    <xf numFmtId="39" fontId="6" fillId="0" borderId="109" xfId="28" applyNumberFormat="1" applyFont="1" applyFill="1" applyBorder="1" applyAlignment="1" applyProtection="1">
      <alignment vertical="center" shrinkToFit="1"/>
    </xf>
    <xf numFmtId="39" fontId="6" fillId="0" borderId="110" xfId="28" applyNumberFormat="1" applyFont="1" applyFill="1" applyBorder="1" applyAlignment="1" applyProtection="1">
      <alignment vertical="center" shrinkToFit="1"/>
    </xf>
    <xf numFmtId="39" fontId="6" fillId="2" borderId="30" xfId="22" applyNumberFormat="1" applyFont="1" applyFill="1" applyBorder="1" applyAlignment="1" applyProtection="1">
      <alignment vertical="center" shrinkToFit="1"/>
      <protection locked="0"/>
    </xf>
    <xf numFmtId="39" fontId="6" fillId="2" borderId="98" xfId="22" applyNumberFormat="1" applyFont="1" applyFill="1" applyBorder="1" applyAlignment="1" applyProtection="1">
      <alignment vertical="center" shrinkToFit="1"/>
      <protection locked="0"/>
    </xf>
    <xf numFmtId="39" fontId="6" fillId="0" borderId="32" xfId="22" applyNumberFormat="1" applyFont="1" applyFill="1" applyBorder="1" applyAlignment="1" applyProtection="1">
      <alignment vertical="center" shrinkToFit="1"/>
    </xf>
    <xf numFmtId="39" fontId="6" fillId="2" borderId="86" xfId="29" applyNumberFormat="1" applyFont="1" applyFill="1" applyBorder="1" applyAlignment="1" applyProtection="1">
      <alignment vertical="center" shrinkToFit="1"/>
      <protection locked="0"/>
    </xf>
    <xf numFmtId="39" fontId="6" fillId="2" borderId="31" xfId="29" applyNumberFormat="1" applyFont="1" applyFill="1" applyBorder="1" applyAlignment="1" applyProtection="1">
      <alignment vertical="center" shrinkToFit="1"/>
      <protection locked="0"/>
    </xf>
    <xf numFmtId="39" fontId="6" fillId="0" borderId="32" xfId="29" applyNumberFormat="1" applyFont="1" applyFill="1" applyBorder="1" applyAlignment="1" applyProtection="1">
      <alignment vertical="center" shrinkToFit="1"/>
    </xf>
    <xf numFmtId="39" fontId="6" fillId="2" borderId="30" xfId="29" applyNumberFormat="1" applyFont="1" applyFill="1" applyBorder="1" applyAlignment="1" applyProtection="1">
      <alignment vertical="center" shrinkToFit="1"/>
      <protection locked="0"/>
    </xf>
    <xf numFmtId="39" fontId="6" fillId="0" borderId="154" xfId="29" applyNumberFormat="1" applyFont="1" applyFill="1" applyBorder="1" applyAlignment="1" applyProtection="1">
      <alignment vertical="center" shrinkToFit="1"/>
    </xf>
    <xf numFmtId="39" fontId="8" fillId="0" borderId="154" xfId="29" applyNumberFormat="1" applyFont="1" applyFill="1" applyBorder="1" applyAlignment="1" applyProtection="1">
      <alignment vertical="center" shrinkToFit="1"/>
    </xf>
    <xf numFmtId="39" fontId="6" fillId="2" borderId="30" xfId="23" applyNumberFormat="1" applyFont="1" applyFill="1" applyBorder="1" applyAlignment="1" applyProtection="1">
      <alignment vertical="center"/>
      <protection locked="0"/>
    </xf>
    <xf numFmtId="39" fontId="6" fillId="2" borderId="31" xfId="23" applyNumberFormat="1" applyFont="1" applyFill="1" applyBorder="1" applyAlignment="1" applyProtection="1">
      <alignment vertical="center"/>
      <protection locked="0"/>
    </xf>
    <xf numFmtId="39" fontId="6" fillId="0" borderId="32" xfId="23" applyNumberFormat="1" applyFont="1" applyFill="1" applyBorder="1" applyAlignment="1" applyProtection="1">
      <alignment vertical="center"/>
    </xf>
    <xf numFmtId="39" fontId="6" fillId="2" borderId="165" xfId="23" applyNumberFormat="1" applyFont="1" applyFill="1" applyBorder="1" applyAlignment="1" applyProtection="1">
      <alignment vertical="center"/>
      <protection locked="0"/>
    </xf>
    <xf numFmtId="39" fontId="6" fillId="0" borderId="98" xfId="23" applyNumberFormat="1" applyFont="1" applyFill="1" applyBorder="1" applyAlignment="1" applyProtection="1">
      <alignment vertical="center"/>
    </xf>
    <xf numFmtId="39" fontId="6" fillId="0" borderId="32" xfId="23" applyNumberFormat="1" applyFont="1" applyFill="1" applyBorder="1" applyAlignment="1" applyProtection="1">
      <alignment vertical="center" shrinkToFit="1"/>
    </xf>
    <xf numFmtId="39" fontId="6" fillId="2" borderId="13" xfId="23" applyNumberFormat="1" applyFont="1" applyFill="1" applyBorder="1" applyAlignment="1" applyProtection="1">
      <alignment horizontal="right" vertical="center" wrapText="1"/>
      <protection locked="0"/>
    </xf>
    <xf numFmtId="39" fontId="6" fillId="0" borderId="30" xfId="23" applyNumberFormat="1" applyFont="1" applyFill="1" applyBorder="1" applyAlignment="1" applyProtection="1">
      <alignment vertical="center"/>
    </xf>
    <xf numFmtId="39" fontId="6" fillId="2" borderId="35" xfId="23" applyNumberFormat="1" applyFont="1" applyFill="1" applyBorder="1" applyAlignment="1" applyProtection="1">
      <alignment horizontal="right" vertical="center" wrapText="1"/>
      <protection locked="0"/>
    </xf>
    <xf numFmtId="39" fontId="6" fillId="0" borderId="31" xfId="23" applyNumberFormat="1" applyFont="1" applyFill="1" applyBorder="1" applyAlignment="1" applyProtection="1">
      <alignment vertical="center"/>
    </xf>
    <xf numFmtId="39" fontId="6" fillId="0" borderId="68" xfId="23" applyNumberFormat="1" applyFont="1" applyFill="1" applyBorder="1" applyAlignment="1" applyProtection="1">
      <alignment vertical="center"/>
    </xf>
    <xf numFmtId="39" fontId="6" fillId="2" borderId="98" xfId="23" applyNumberFormat="1" applyFont="1" applyFill="1" applyBorder="1" applyAlignment="1" applyProtection="1">
      <alignment vertical="center"/>
      <protection locked="0"/>
    </xf>
    <xf numFmtId="39" fontId="18" fillId="0" borderId="166" xfId="27" applyNumberFormat="1" applyFont="1" applyFill="1" applyBorder="1" applyAlignment="1">
      <alignment vertical="center" shrinkToFit="1"/>
    </xf>
    <xf numFmtId="39" fontId="7" fillId="2" borderId="86" xfId="27" applyNumberFormat="1" applyFont="1" applyFill="1" applyBorder="1" applyAlignment="1" applyProtection="1">
      <alignment vertical="center" shrinkToFit="1"/>
      <protection locked="0"/>
    </xf>
    <xf numFmtId="39" fontId="7" fillId="2" borderId="31" xfId="27" applyNumberFormat="1" applyFont="1" applyFill="1" applyBorder="1" applyAlignment="1" applyProtection="1">
      <alignment vertical="center" shrinkToFit="1"/>
      <protection locked="0"/>
    </xf>
    <xf numFmtId="39" fontId="7" fillId="2" borderId="98" xfId="27" applyNumberFormat="1" applyFont="1" applyFill="1" applyBorder="1" applyAlignment="1" applyProtection="1">
      <alignment vertical="center" shrinkToFit="1"/>
      <protection locked="0"/>
    </xf>
    <xf numFmtId="39" fontId="18" fillId="0" borderId="32" xfId="27" applyNumberFormat="1" applyFont="1" applyFill="1" applyBorder="1" applyAlignment="1" applyProtection="1">
      <alignment vertical="center" shrinkToFit="1"/>
    </xf>
    <xf numFmtId="39" fontId="6" fillId="2" borderId="108" xfId="27" applyNumberFormat="1" applyFont="1" applyFill="1" applyBorder="1" applyAlignment="1" applyProtection="1">
      <alignment horizontal="center" vertical="center"/>
      <protection locked="0"/>
    </xf>
    <xf numFmtId="39" fontId="6" fillId="2" borderId="167" xfId="27" applyNumberFormat="1" applyFont="1" applyFill="1" applyBorder="1" applyAlignment="1" applyProtection="1">
      <alignment horizontal="center" vertical="center"/>
      <protection locked="0"/>
    </xf>
    <xf numFmtId="39" fontId="6" fillId="2" borderId="8" xfId="27" applyNumberFormat="1" applyFont="1" applyFill="1" applyBorder="1" applyAlignment="1" applyProtection="1">
      <alignment horizontal="right" vertical="center"/>
      <protection locked="0"/>
    </xf>
    <xf numFmtId="39" fontId="6" fillId="0" borderId="21" xfId="27" applyNumberFormat="1" applyFont="1" applyFill="1" applyBorder="1" applyAlignment="1" applyProtection="1">
      <alignment horizontal="right" vertical="center"/>
    </xf>
    <xf numFmtId="39" fontId="6" fillId="2" borderId="34" xfId="27" applyNumberFormat="1" applyFont="1" applyFill="1" applyBorder="1" applyAlignment="1" applyProtection="1">
      <alignment horizontal="right" vertical="center"/>
      <protection locked="0"/>
    </xf>
    <xf numFmtId="39" fontId="6" fillId="2" borderId="49" xfId="27" applyNumberFormat="1" applyFont="1" applyFill="1" applyBorder="1" applyAlignment="1" applyProtection="1">
      <alignment horizontal="right" vertical="center"/>
      <protection locked="0"/>
    </xf>
    <xf numFmtId="39" fontId="6" fillId="0" borderId="86" xfId="27" applyNumberFormat="1" applyFont="1" applyFill="1" applyBorder="1" applyAlignment="1" applyProtection="1">
      <alignment horizontal="right" vertical="center"/>
    </xf>
    <xf numFmtId="39" fontId="6" fillId="2" borderId="31" xfId="27" applyNumberFormat="1" applyFont="1" applyFill="1" applyBorder="1" applyAlignment="1" applyProtection="1">
      <alignment horizontal="right" vertical="center"/>
      <protection locked="0"/>
    </xf>
    <xf numFmtId="39" fontId="6" fillId="0" borderId="32" xfId="27" applyNumberFormat="1" applyFont="1" applyFill="1" applyBorder="1" applyAlignment="1" applyProtection="1">
      <alignment horizontal="right" vertical="center"/>
    </xf>
    <xf numFmtId="39" fontId="6" fillId="0" borderId="68" xfId="19" applyNumberFormat="1" applyFont="1" applyFill="1" applyBorder="1" applyAlignment="1" applyProtection="1">
      <alignment horizontal="right" vertical="center"/>
    </xf>
    <xf numFmtId="39" fontId="6" fillId="2" borderId="30" xfId="22" applyNumberFormat="1" applyFont="1" applyFill="1" applyBorder="1" applyAlignment="1" applyProtection="1">
      <alignment horizontal="right" vertical="center"/>
      <protection locked="0"/>
    </xf>
    <xf numFmtId="39" fontId="6" fillId="2" borderId="98" xfId="22" applyNumberFormat="1" applyFont="1" applyFill="1" applyBorder="1" applyAlignment="1" applyProtection="1">
      <alignment horizontal="right" vertical="center"/>
      <protection locked="0"/>
    </xf>
    <xf numFmtId="39" fontId="8" fillId="0" borderId="32" xfId="22" applyNumberFormat="1" applyFont="1" applyFill="1" applyBorder="1" applyAlignment="1" applyProtection="1">
      <alignment horizontal="right" vertical="center"/>
    </xf>
    <xf numFmtId="39" fontId="6" fillId="2" borderId="86" xfId="29" applyNumberFormat="1" applyFont="1" applyFill="1" applyBorder="1" applyAlignment="1" applyProtection="1">
      <alignment vertical="center"/>
      <protection locked="0"/>
    </xf>
    <xf numFmtId="39" fontId="6" fillId="2" borderId="31" xfId="29" applyNumberFormat="1" applyFont="1" applyFill="1" applyBorder="1" applyAlignment="1" applyProtection="1">
      <alignment vertical="center"/>
      <protection locked="0"/>
    </xf>
    <xf numFmtId="39" fontId="6" fillId="2" borderId="30" xfId="29" applyNumberFormat="1" applyFont="1" applyFill="1" applyBorder="1" applyAlignment="1" applyProtection="1">
      <alignment vertical="center"/>
      <protection locked="0"/>
    </xf>
    <xf numFmtId="39" fontId="6" fillId="0" borderId="32" xfId="29" applyNumberFormat="1" applyFont="1" applyFill="1" applyBorder="1" applyAlignment="1" applyProtection="1">
      <alignment horizontal="right" vertical="center"/>
    </xf>
    <xf numFmtId="39" fontId="6" fillId="0" borderId="154" xfId="29" applyNumberFormat="1" applyFont="1" applyFill="1" applyBorder="1" applyAlignment="1" applyProtection="1">
      <alignment horizontal="right" vertical="center"/>
    </xf>
    <xf numFmtId="39" fontId="6" fillId="2" borderId="98" xfId="29" applyNumberFormat="1" applyFont="1" applyFill="1" applyBorder="1" applyAlignment="1" applyProtection="1">
      <alignment vertical="center"/>
      <protection locked="0"/>
    </xf>
    <xf numFmtId="0" fontId="19" fillId="0" borderId="0" xfId="18" applyFont="1" applyFill="1" applyBorder="1" applyAlignment="1">
      <alignment vertical="center"/>
    </xf>
    <xf numFmtId="0" fontId="7" fillId="0" borderId="11" xfId="16" quotePrefix="1" applyNumberFormat="1" applyFont="1" applyFill="1" applyBorder="1" applyAlignment="1" applyProtection="1">
      <alignment horizontal="right" vertical="center"/>
    </xf>
    <xf numFmtId="39" fontId="6" fillId="0" borderId="154" xfId="23" applyNumberFormat="1" applyFont="1" applyFill="1" applyBorder="1" applyAlignment="1" applyProtection="1">
      <alignment vertical="center"/>
    </xf>
    <xf numFmtId="0" fontId="17" fillId="0" borderId="26" xfId="23" applyFont="1" applyFill="1" applyBorder="1" applyAlignment="1" applyProtection="1">
      <alignment vertical="center" wrapText="1"/>
    </xf>
    <xf numFmtId="0" fontId="6" fillId="0" borderId="84" xfId="23" applyFont="1" applyFill="1" applyBorder="1" applyAlignment="1" applyProtection="1">
      <alignment horizontal="center" vertical="center" wrapText="1"/>
    </xf>
    <xf numFmtId="2" fontId="6" fillId="0" borderId="85" xfId="23" applyNumberFormat="1" applyFont="1" applyFill="1" applyBorder="1" applyAlignment="1" applyProtection="1">
      <alignment horizontal="center" vertical="center" wrapText="1"/>
    </xf>
    <xf numFmtId="0" fontId="6" fillId="0" borderId="0" xfId="23" applyFont="1" applyFill="1" applyBorder="1" applyAlignment="1" applyProtection="1">
      <alignment vertical="center"/>
    </xf>
    <xf numFmtId="0" fontId="14" fillId="0" borderId="0" xfId="23" applyFont="1" applyFill="1" applyBorder="1" applyAlignment="1" applyProtection="1">
      <alignment horizontal="right" vertical="center"/>
    </xf>
    <xf numFmtId="0" fontId="6" fillId="0" borderId="65" xfId="23" applyFont="1" applyFill="1" applyBorder="1" applyAlignment="1" applyProtection="1">
      <alignment vertical="center"/>
    </xf>
    <xf numFmtId="0" fontId="6" fillId="0" borderId="37" xfId="23" applyFont="1" applyFill="1" applyBorder="1" applyAlignment="1" applyProtection="1">
      <alignment vertical="center"/>
    </xf>
    <xf numFmtId="0" fontId="14" fillId="0" borderId="38" xfId="23" applyFont="1" applyFill="1" applyBorder="1" applyAlignment="1" applyProtection="1">
      <alignment horizontal="right" vertical="center"/>
    </xf>
    <xf numFmtId="0" fontId="6" fillId="0" borderId="66" xfId="23" applyFont="1" applyFill="1" applyBorder="1" applyAlignment="1" applyProtection="1">
      <alignment vertical="center"/>
    </xf>
    <xf numFmtId="0" fontId="6" fillId="0" borderId="67" xfId="23" applyFont="1" applyFill="1" applyBorder="1" applyAlignment="1" applyProtection="1">
      <alignment vertical="center"/>
    </xf>
    <xf numFmtId="0" fontId="14" fillId="0" borderId="81" xfId="23" applyFont="1" applyFill="1" applyBorder="1" applyAlignment="1" applyProtection="1">
      <alignment horizontal="right" vertical="center"/>
    </xf>
    <xf numFmtId="0" fontId="17" fillId="0" borderId="0" xfId="23" applyFont="1" applyFill="1" applyAlignment="1" applyProtection="1">
      <alignment vertical="center"/>
    </xf>
    <xf numFmtId="49" fontId="6" fillId="2" borderId="63" xfId="22" applyNumberFormat="1" applyFont="1" applyFill="1" applyBorder="1" applyAlignment="1" applyProtection="1">
      <alignment horizontal="left" vertical="center" wrapText="1"/>
      <protection locked="0"/>
    </xf>
    <xf numFmtId="0" fontId="14" fillId="0" borderId="168" xfId="28" applyFont="1" applyFill="1" applyBorder="1" applyAlignment="1">
      <alignment horizontal="left" vertical="center" wrapText="1"/>
    </xf>
    <xf numFmtId="39" fontId="6" fillId="2" borderId="54" xfId="18" applyNumberFormat="1" applyFont="1" applyFill="1" applyBorder="1" applyAlignment="1" applyProtection="1">
      <alignment horizontal="right" vertical="center"/>
      <protection locked="0"/>
    </xf>
    <xf numFmtId="0" fontId="6" fillId="2" borderId="34" xfId="23" applyNumberFormat="1" applyFont="1" applyFill="1" applyBorder="1" applyAlignment="1" applyProtection="1">
      <alignment horizontal="left" vertical="center" wrapText="1"/>
      <protection locked="0"/>
    </xf>
    <xf numFmtId="0" fontId="6" fillId="2" borderId="84" xfId="23" applyNumberFormat="1" applyFont="1" applyFill="1" applyBorder="1" applyAlignment="1" applyProtection="1">
      <alignment horizontal="left" vertical="center" wrapText="1"/>
      <protection locked="0"/>
    </xf>
    <xf numFmtId="39" fontId="6" fillId="0" borderId="165" xfId="23" applyNumberFormat="1" applyFont="1" applyFill="1" applyBorder="1" applyAlignment="1" applyProtection="1">
      <alignment vertical="center"/>
    </xf>
    <xf numFmtId="39" fontId="6" fillId="0" borderId="101" xfId="23" applyNumberFormat="1" applyFont="1" applyFill="1" applyBorder="1" applyAlignment="1" applyProtection="1">
      <alignment vertical="center"/>
    </xf>
    <xf numFmtId="0" fontId="7" fillId="0" borderId="0" xfId="26" applyFont="1" applyFill="1" applyBorder="1" applyAlignment="1" applyProtection="1">
      <alignment horizontal="right" vertical="center"/>
    </xf>
    <xf numFmtId="0" fontId="6" fillId="0" borderId="103" xfId="18" applyFont="1" applyFill="1" applyBorder="1" applyAlignment="1" applyProtection="1">
      <alignment horizontal="center" vertical="center"/>
    </xf>
    <xf numFmtId="0" fontId="6" fillId="0" borderId="82" xfId="18" applyFont="1" applyFill="1" applyBorder="1" applyAlignment="1" applyProtection="1">
      <alignment horizontal="center" vertical="center"/>
    </xf>
    <xf numFmtId="49" fontId="6" fillId="2" borderId="13" xfId="19" applyNumberFormat="1" applyFont="1" applyFill="1" applyBorder="1" applyAlignment="1" applyProtection="1">
      <alignment horizontal="left" vertical="center" wrapText="1"/>
      <protection locked="0"/>
    </xf>
    <xf numFmtId="173" fontId="6" fillId="0" borderId="17" xfId="25" applyNumberFormat="1" applyFont="1" applyFill="1" applyBorder="1" applyAlignment="1" applyProtection="1">
      <alignment horizontal="right" vertical="center"/>
    </xf>
    <xf numFmtId="173" fontId="6" fillId="0" borderId="14" xfId="25" applyNumberFormat="1" applyFont="1" applyFill="1" applyBorder="1" applyAlignment="1" applyProtection="1">
      <alignment horizontal="right" vertical="center"/>
    </xf>
    <xf numFmtId="173" fontId="6" fillId="0" borderId="22" xfId="25" applyNumberFormat="1" applyFont="1" applyFill="1" applyBorder="1" applyAlignment="1" applyProtection="1">
      <alignment horizontal="right" vertical="center"/>
    </xf>
    <xf numFmtId="0" fontId="14" fillId="0" borderId="23" xfId="27" applyFont="1" applyFill="1" applyBorder="1" applyAlignment="1">
      <alignment vertical="center"/>
    </xf>
    <xf numFmtId="0" fontId="14" fillId="0" borderId="168" xfId="27" applyFont="1" applyFill="1" applyBorder="1" applyAlignment="1">
      <alignment horizontal="center" vertical="center"/>
    </xf>
    <xf numFmtId="0" fontId="11" fillId="0" borderId="141" xfId="27" applyFont="1" applyFill="1" applyBorder="1" applyAlignment="1">
      <alignment horizontal="center" vertical="center"/>
    </xf>
    <xf numFmtId="0" fontId="19" fillId="0" borderId="0" xfId="27" applyFont="1" applyFill="1" applyAlignment="1">
      <alignment vertical="center"/>
    </xf>
    <xf numFmtId="0" fontId="11" fillId="0" borderId="140" xfId="27" applyFont="1" applyFill="1" applyBorder="1" applyAlignment="1">
      <alignment horizontal="right" vertical="center"/>
    </xf>
    <xf numFmtId="0" fontId="31" fillId="0" borderId="0" xfId="21" applyFont="1" applyFill="1" applyAlignment="1" applyProtection="1">
      <alignment vertical="center"/>
    </xf>
    <xf numFmtId="0" fontId="6" fillId="0" borderId="0" xfId="21" applyFont="1" applyFill="1" applyBorder="1" applyAlignment="1" applyProtection="1">
      <alignment vertical="center"/>
    </xf>
    <xf numFmtId="39" fontId="6" fillId="0" borderId="0" xfId="21" applyNumberFormat="1" applyFont="1" applyFill="1" applyBorder="1" applyAlignment="1" applyProtection="1">
      <alignment vertical="center"/>
    </xf>
    <xf numFmtId="0" fontId="44" fillId="0" borderId="0" xfId="16" applyFont="1" applyFill="1" applyAlignment="1" applyProtection="1">
      <alignment vertical="center"/>
    </xf>
    <xf numFmtId="0" fontId="44" fillId="0" borderId="0" xfId="16" applyFont="1" applyAlignment="1" applyProtection="1">
      <alignment vertical="center"/>
    </xf>
    <xf numFmtId="0" fontId="6" fillId="0" borderId="63" xfId="28" applyFont="1" applyFill="1" applyBorder="1" applyAlignment="1" applyProtection="1">
      <alignment horizontal="center" vertical="center" wrapText="1"/>
    </xf>
    <xf numFmtId="14" fontId="6" fillId="2" borderId="9" xfId="18" applyNumberFormat="1" applyFont="1" applyFill="1" applyBorder="1" applyAlignment="1" applyProtection="1">
      <alignment horizontal="center" vertical="center"/>
      <protection locked="0"/>
    </xf>
    <xf numFmtId="0" fontId="6" fillId="0" borderId="124" xfId="18" applyFont="1" applyFill="1" applyBorder="1" applyAlignment="1" applyProtection="1">
      <alignment horizontal="center" vertical="center"/>
    </xf>
    <xf numFmtId="49" fontId="6" fillId="2" borderId="51" xfId="18" applyNumberFormat="1" applyFont="1" applyFill="1" applyBorder="1" applyAlignment="1" applyProtection="1">
      <alignment horizontal="center" vertical="center"/>
      <protection locked="0"/>
    </xf>
    <xf numFmtId="49" fontId="6" fillId="2" borderId="159" xfId="18" applyNumberFormat="1" applyFont="1" applyFill="1" applyBorder="1" applyAlignment="1" applyProtection="1">
      <alignment horizontal="center" vertical="center"/>
      <protection locked="0"/>
    </xf>
    <xf numFmtId="49" fontId="6" fillId="2" borderId="159" xfId="18" quotePrefix="1" applyNumberFormat="1" applyFont="1" applyFill="1" applyBorder="1" applyAlignment="1" applyProtection="1">
      <alignment horizontal="center" vertical="center"/>
      <protection locked="0"/>
    </xf>
    <xf numFmtId="49" fontId="6" fillId="2" borderId="35" xfId="19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10" fillId="6" borderId="0" xfId="28" applyFont="1" applyFill="1" applyAlignment="1">
      <alignment vertical="center"/>
    </xf>
    <xf numFmtId="0" fontId="19" fillId="6" borderId="0" xfId="28" applyFont="1" applyFill="1" applyAlignment="1">
      <alignment vertical="center"/>
    </xf>
    <xf numFmtId="0" fontId="6" fillId="6" borderId="0" xfId="28" applyFont="1" applyFill="1" applyAlignment="1" applyProtection="1">
      <alignment vertical="center"/>
      <protection locked="0"/>
    </xf>
    <xf numFmtId="0" fontId="22" fillId="6" borderId="0" xfId="28" applyFont="1" applyFill="1" applyAlignment="1">
      <alignment vertical="center"/>
    </xf>
    <xf numFmtId="0" fontId="11" fillId="6" borderId="0" xfId="28" applyFont="1" applyFill="1" applyAlignment="1">
      <alignment vertical="center"/>
    </xf>
    <xf numFmtId="0" fontId="7" fillId="6" borderId="0" xfId="28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8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6" fillId="6" borderId="0" xfId="28" applyFont="1" applyFill="1" applyAlignment="1">
      <alignment horizontal="center" vertical="center"/>
    </xf>
    <xf numFmtId="0" fontId="6" fillId="6" borderId="0" xfId="28" applyFont="1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6" fillId="6" borderId="0" xfId="25" applyFont="1" applyFill="1" applyAlignment="1">
      <alignment vertical="center"/>
    </xf>
    <xf numFmtId="0" fontId="6" fillId="6" borderId="0" xfId="25" applyFont="1" applyFill="1" applyAlignment="1" applyProtection="1">
      <alignment vertical="center"/>
    </xf>
    <xf numFmtId="0" fontId="11" fillId="6" borderId="0" xfId="25" applyFont="1" applyFill="1" applyAlignment="1" applyProtection="1">
      <alignment vertical="center"/>
    </xf>
    <xf numFmtId="0" fontId="22" fillId="6" borderId="0" xfId="25" applyFont="1" applyFill="1" applyAlignment="1">
      <alignment vertical="center"/>
    </xf>
    <xf numFmtId="0" fontId="6" fillId="6" borderId="0" xfId="25" applyFont="1" applyFill="1" applyAlignment="1" applyProtection="1">
      <alignment vertical="center"/>
      <protection locked="0"/>
    </xf>
    <xf numFmtId="0" fontId="6" fillId="6" borderId="0" xfId="25" applyFont="1" applyFill="1" applyAlignment="1">
      <alignment horizontal="center" vertical="center"/>
    </xf>
    <xf numFmtId="0" fontId="6" fillId="6" borderId="0" xfId="19" applyFont="1" applyFill="1" applyAlignment="1">
      <alignment vertical="center"/>
    </xf>
    <xf numFmtId="0" fontId="11" fillId="6" borderId="0" xfId="19" applyFont="1" applyFill="1" applyAlignment="1">
      <alignment vertical="center"/>
    </xf>
    <xf numFmtId="0" fontId="6" fillId="6" borderId="0" xfId="23" applyFont="1" applyFill="1" applyAlignment="1">
      <alignment vertical="center"/>
    </xf>
    <xf numFmtId="0" fontId="6" fillId="6" borderId="0" xfId="18" applyFont="1" applyFill="1" applyAlignment="1">
      <alignment vertical="center"/>
    </xf>
    <xf numFmtId="0" fontId="23" fillId="6" borderId="0" xfId="19" applyFont="1" applyFill="1" applyAlignment="1">
      <alignment vertical="center"/>
    </xf>
    <xf numFmtId="0" fontId="6" fillId="6" borderId="0" xfId="19" applyFont="1" applyFill="1" applyAlignment="1">
      <alignment vertical="center" wrapText="1"/>
    </xf>
    <xf numFmtId="0" fontId="6" fillId="6" borderId="0" xfId="19" applyFont="1" applyFill="1" applyAlignment="1" applyProtection="1">
      <alignment vertical="center"/>
      <protection locked="0"/>
    </xf>
    <xf numFmtId="2" fontId="6" fillId="6" borderId="0" xfId="19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132" xfId="0" applyFill="1" applyBorder="1" applyAlignment="1">
      <alignment vertical="center" wrapText="1"/>
    </xf>
    <xf numFmtId="0" fontId="0" fillId="0" borderId="169" xfId="0" applyFill="1" applyBorder="1" applyAlignment="1">
      <alignment vertical="center" wrapText="1"/>
    </xf>
    <xf numFmtId="0" fontId="0" fillId="0" borderId="170" xfId="0" applyFill="1" applyBorder="1" applyAlignment="1">
      <alignment vertical="center" wrapText="1"/>
    </xf>
    <xf numFmtId="0" fontId="6" fillId="0" borderId="171" xfId="0" applyFont="1" applyFill="1" applyBorder="1" applyAlignment="1">
      <alignment vertical="center" wrapText="1"/>
    </xf>
    <xf numFmtId="0" fontId="40" fillId="6" borderId="0" xfId="25" applyFont="1" applyFill="1" applyAlignment="1" applyProtection="1">
      <alignment vertical="center"/>
    </xf>
    <xf numFmtId="0" fontId="51" fillId="6" borderId="0" xfId="25" applyFont="1" applyFill="1" applyAlignment="1" applyProtection="1">
      <alignment vertical="center"/>
    </xf>
    <xf numFmtId="0" fontId="51" fillId="6" borderId="0" xfId="25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vertical="center"/>
      <protection locked="0"/>
    </xf>
    <xf numFmtId="14" fontId="50" fillId="6" borderId="0" xfId="0" applyNumberFormat="1" applyFont="1" applyFill="1"/>
    <xf numFmtId="39" fontId="0" fillId="2" borderId="33" xfId="0" applyNumberFormat="1" applyFill="1" applyBorder="1" applyAlignment="1" applyProtection="1">
      <alignment horizontal="left" vertical="center"/>
      <protection locked="0"/>
    </xf>
    <xf numFmtId="169" fontId="6" fillId="0" borderId="167" xfId="0" applyNumberFormat="1" applyFont="1" applyFill="1" applyBorder="1" applyAlignment="1" applyProtection="1">
      <alignment vertical="center"/>
    </xf>
    <xf numFmtId="0" fontId="14" fillId="0" borderId="46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6" fillId="6" borderId="0" xfId="27" applyFont="1" applyFill="1" applyAlignment="1" applyProtection="1">
      <alignment vertical="center"/>
    </xf>
    <xf numFmtId="0" fontId="11" fillId="6" borderId="0" xfId="27" applyFont="1" applyFill="1" applyAlignment="1" applyProtection="1">
      <alignment vertical="center"/>
    </xf>
    <xf numFmtId="0" fontId="22" fillId="6" borderId="0" xfId="27" applyFont="1" applyFill="1" applyAlignment="1" applyProtection="1">
      <alignment vertical="center"/>
    </xf>
    <xf numFmtId="0" fontId="6" fillId="6" borderId="0" xfId="26" applyFont="1" applyFill="1" applyAlignment="1" applyProtection="1">
      <alignment vertical="center"/>
      <protection locked="0"/>
    </xf>
    <xf numFmtId="0" fontId="6" fillId="6" borderId="0" xfId="27" applyFont="1" applyFill="1" applyAlignment="1" applyProtection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0" fontId="6" fillId="6" borderId="0" xfId="27" applyFont="1" applyFill="1" applyAlignment="1">
      <alignment vertical="center"/>
    </xf>
    <xf numFmtId="0" fontId="11" fillId="6" borderId="0" xfId="27" applyFont="1" applyFill="1" applyAlignment="1">
      <alignment vertical="center"/>
    </xf>
    <xf numFmtId="0" fontId="6" fillId="6" borderId="0" xfId="27" applyFont="1" applyFill="1" applyAlignment="1" applyProtection="1">
      <alignment vertical="center"/>
      <protection locked="0"/>
    </xf>
    <xf numFmtId="0" fontId="6" fillId="6" borderId="0" xfId="27" applyFont="1" applyFill="1" applyAlignment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4" fillId="0" borderId="172" xfId="0" applyFont="1" applyFill="1" applyBorder="1" applyAlignment="1" applyProtection="1">
      <alignment vertical="center"/>
    </xf>
    <xf numFmtId="0" fontId="6" fillId="6" borderId="0" xfId="27" applyFont="1" applyFill="1" applyBorder="1" applyAlignment="1" applyProtection="1">
      <alignment vertical="center"/>
    </xf>
    <xf numFmtId="0" fontId="40" fillId="6" borderId="0" xfId="26" applyFont="1" applyFill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4" xfId="0" applyNumberFormat="1" applyFont="1" applyFill="1" applyBorder="1" applyAlignment="1" applyProtection="1">
      <alignment horizontal="left" vertical="center" wrapText="1"/>
      <protection locked="0"/>
    </xf>
    <xf numFmtId="0" fontId="51" fillId="6" borderId="0" xfId="27" applyFont="1" applyFill="1" applyAlignment="1" applyProtection="1">
      <alignment vertical="center"/>
    </xf>
    <xf numFmtId="0" fontId="51" fillId="6" borderId="0" xfId="26" applyFont="1" applyFill="1" applyAlignment="1" applyProtection="1">
      <alignment vertical="center"/>
    </xf>
    <xf numFmtId="0" fontId="52" fillId="6" borderId="0" xfId="27" applyFont="1" applyFill="1" applyAlignment="1" applyProtection="1">
      <alignment vertical="center"/>
    </xf>
    <xf numFmtId="0" fontId="6" fillId="6" borderId="0" xfId="23" applyFont="1" applyFill="1" applyAlignment="1" applyProtection="1">
      <alignment vertical="center"/>
    </xf>
    <xf numFmtId="0" fontId="11" fillId="6" borderId="0" xfId="23" applyFont="1" applyFill="1" applyAlignment="1" applyProtection="1">
      <alignment vertical="center"/>
    </xf>
    <xf numFmtId="2" fontId="6" fillId="6" borderId="0" xfId="23" applyNumberFormat="1" applyFont="1" applyFill="1" applyAlignment="1" applyProtection="1">
      <alignment vertical="center"/>
    </xf>
    <xf numFmtId="2" fontId="22" fillId="6" borderId="0" xfId="23" applyNumberFormat="1" applyFont="1" applyFill="1" applyAlignment="1" applyProtection="1">
      <alignment vertical="center"/>
    </xf>
    <xf numFmtId="0" fontId="22" fillId="6" borderId="0" xfId="23" applyFont="1" applyFill="1" applyAlignment="1" applyProtection="1">
      <alignment vertical="center"/>
    </xf>
    <xf numFmtId="0" fontId="6" fillId="6" borderId="0" xfId="23" applyFont="1" applyFill="1" applyAlignment="1" applyProtection="1">
      <alignment vertical="center"/>
      <protection locked="0"/>
    </xf>
    <xf numFmtId="49" fontId="6" fillId="2" borderId="5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23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6" borderId="0" xfId="23" applyFont="1" applyFill="1" applyAlignment="1" applyProtection="1">
      <alignment vertical="center"/>
    </xf>
    <xf numFmtId="0" fontId="6" fillId="6" borderId="0" xfId="29" applyFont="1" applyFill="1" applyAlignment="1">
      <alignment vertical="center"/>
    </xf>
    <xf numFmtId="0" fontId="8" fillId="6" borderId="0" xfId="22" applyFont="1" applyFill="1" applyAlignment="1">
      <alignment vertical="center"/>
    </xf>
    <xf numFmtId="0" fontId="6" fillId="6" borderId="0" xfId="28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39" fontId="6" fillId="2" borderId="86" xfId="0" applyNumberFormat="1" applyFont="1" applyFill="1" applyBorder="1" applyAlignment="1" applyProtection="1">
      <alignment horizontal="right" vertical="center"/>
      <protection locked="0"/>
    </xf>
    <xf numFmtId="39" fontId="6" fillId="2" borderId="31" xfId="0" applyNumberFormat="1" applyFont="1" applyFill="1" applyBorder="1" applyAlignment="1" applyProtection="1">
      <alignment horizontal="right" vertical="center"/>
      <protection locked="0"/>
    </xf>
    <xf numFmtId="39" fontId="6" fillId="2" borderId="98" xfId="0" applyNumberFormat="1" applyFont="1" applyFill="1" applyBorder="1" applyAlignment="1" applyProtection="1">
      <alignment horizontal="right" vertical="center"/>
      <protection locked="0"/>
    </xf>
    <xf numFmtId="0" fontId="6" fillId="0" borderId="36" xfId="0" quotePrefix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6" borderId="0" xfId="24" applyFont="1" applyFill="1" applyAlignment="1">
      <alignment vertical="center"/>
    </xf>
    <xf numFmtId="0" fontId="11" fillId="6" borderId="0" xfId="24" applyFont="1" applyFill="1" applyAlignment="1">
      <alignment horizontal="left" vertical="center"/>
    </xf>
    <xf numFmtId="0" fontId="8" fillId="6" borderId="0" xfId="24" applyFont="1" applyFill="1" applyAlignment="1">
      <alignment vertical="center"/>
    </xf>
    <xf numFmtId="0" fontId="22" fillId="6" borderId="0" xfId="24" applyFont="1" applyFill="1" applyAlignment="1">
      <alignment vertical="center"/>
    </xf>
    <xf numFmtId="2" fontId="6" fillId="6" borderId="0" xfId="24" applyNumberFormat="1" applyFont="1" applyFill="1" applyAlignment="1">
      <alignment vertical="center"/>
    </xf>
    <xf numFmtId="0" fontId="8" fillId="6" borderId="0" xfId="16" applyFont="1" applyFill="1" applyAlignment="1">
      <alignment vertical="center"/>
    </xf>
    <xf numFmtId="0" fontId="6" fillId="6" borderId="0" xfId="16" applyFont="1" applyFill="1" applyAlignment="1">
      <alignment vertical="center"/>
    </xf>
    <xf numFmtId="0" fontId="6" fillId="6" borderId="0" xfId="24" applyFont="1" applyFill="1" applyAlignment="1" applyProtection="1">
      <alignment vertical="center"/>
      <protection locked="0"/>
    </xf>
    <xf numFmtId="0" fontId="6" fillId="6" borderId="0" xfId="24" applyFont="1" applyFill="1" applyAlignment="1">
      <alignment horizontal="center" vertical="center"/>
    </xf>
    <xf numFmtId="0" fontId="7" fillId="7" borderId="0" xfId="16" applyFont="1" applyFill="1" applyAlignment="1" applyProtection="1">
      <alignment vertical="center"/>
    </xf>
    <xf numFmtId="0" fontId="8" fillId="7" borderId="0" xfId="16" applyFont="1" applyFill="1" applyAlignment="1" applyProtection="1">
      <alignment vertical="center"/>
    </xf>
    <xf numFmtId="0" fontId="6" fillId="7" borderId="0" xfId="16" applyFont="1" applyFill="1" applyAlignment="1" applyProtection="1">
      <alignment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1" fillId="6" borderId="0" xfId="16" applyFont="1" applyFill="1" applyAlignment="1">
      <alignment vertical="center"/>
    </xf>
    <xf numFmtId="0" fontId="22" fillId="6" borderId="0" xfId="16" applyFont="1" applyFill="1" applyAlignment="1">
      <alignment vertical="center"/>
    </xf>
    <xf numFmtId="0" fontId="16" fillId="6" borderId="0" xfId="16" applyFont="1" applyFill="1" applyAlignment="1">
      <alignment vertical="center"/>
    </xf>
    <xf numFmtId="0" fontId="7" fillId="6" borderId="0" xfId="16" applyFont="1" applyFill="1" applyAlignment="1">
      <alignment vertical="center"/>
    </xf>
    <xf numFmtId="0" fontId="4" fillId="6" borderId="0" xfId="5" applyFill="1" applyAlignment="1" applyProtection="1">
      <alignment vertical="center"/>
    </xf>
    <xf numFmtId="2" fontId="6" fillId="6" borderId="0" xfId="16" applyNumberFormat="1" applyFont="1" applyFill="1" applyAlignment="1">
      <alignment vertical="center"/>
    </xf>
    <xf numFmtId="0" fontId="6" fillId="7" borderId="0" xfId="16" applyFont="1" applyFill="1" applyAlignment="1" applyProtection="1">
      <alignment vertical="center"/>
      <protection locked="0"/>
    </xf>
    <xf numFmtId="0" fontId="11" fillId="7" borderId="0" xfId="16" applyFont="1" applyFill="1" applyAlignment="1" applyProtection="1">
      <alignment vertical="center"/>
    </xf>
    <xf numFmtId="0" fontId="22" fillId="7" borderId="0" xfId="16" applyFont="1" applyFill="1" applyAlignment="1" applyProtection="1">
      <alignment vertical="center"/>
    </xf>
    <xf numFmtId="0" fontId="16" fillId="7" borderId="0" xfId="16" applyFont="1" applyFill="1" applyAlignment="1" applyProtection="1">
      <alignment vertical="center"/>
    </xf>
    <xf numFmtId="0" fontId="6" fillId="7" borderId="0" xfId="16" applyFont="1" applyFill="1" applyAlignment="1">
      <alignment vertical="center"/>
    </xf>
    <xf numFmtId="0" fontId="6" fillId="6" borderId="0" xfId="16" applyFont="1" applyFill="1" applyAlignment="1" applyProtection="1">
      <alignment vertical="center"/>
    </xf>
    <xf numFmtId="39" fontId="6" fillId="2" borderId="68" xfId="0" applyNumberFormat="1" applyFont="1" applyFill="1" applyBorder="1" applyAlignment="1" applyProtection="1">
      <alignment horizontal="right" vertical="center"/>
      <protection locked="0"/>
    </xf>
    <xf numFmtId="169" fontId="6" fillId="0" borderId="173" xfId="0" applyNumberFormat="1" applyFont="1" applyFill="1" applyBorder="1" applyAlignment="1">
      <alignment horizontal="right" vertical="center"/>
    </xf>
    <xf numFmtId="39" fontId="6" fillId="0" borderId="174" xfId="0" applyNumberFormat="1" applyFont="1" applyFill="1" applyBorder="1" applyAlignment="1">
      <alignment horizontal="right" vertical="center"/>
    </xf>
    <xf numFmtId="169" fontId="6" fillId="0" borderId="67" xfId="0" applyNumberFormat="1" applyFont="1" applyFill="1" applyBorder="1" applyAlignment="1">
      <alignment horizontal="right" vertical="center"/>
    </xf>
    <xf numFmtId="0" fontId="30" fillId="0" borderId="67" xfId="0" applyFont="1" applyFill="1" applyBorder="1" applyAlignment="1">
      <alignment horizontal="right" vertical="center"/>
    </xf>
    <xf numFmtId="0" fontId="1" fillId="0" borderId="82" xfId="0" applyFont="1" applyFill="1" applyBorder="1" applyAlignment="1">
      <alignment horizontal="center" vertical="center"/>
    </xf>
    <xf numFmtId="14" fontId="6" fillId="2" borderId="53" xfId="0" applyNumberFormat="1" applyFont="1" applyFill="1" applyBorder="1" applyAlignment="1" applyProtection="1">
      <alignment horizontal="center" vertical="center"/>
      <protection locked="0"/>
    </xf>
    <xf numFmtId="14" fontId="6" fillId="2" borderId="34" xfId="0" applyNumberFormat="1" applyFont="1" applyFill="1" applyBorder="1" applyAlignment="1" applyProtection="1">
      <alignment horizontal="center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69" fontId="6" fillId="0" borderId="28" xfId="0" applyNumberFormat="1" applyFont="1" applyFill="1" applyBorder="1" applyAlignment="1">
      <alignment horizontal="right" vertical="center"/>
    </xf>
    <xf numFmtId="39" fontId="6" fillId="0" borderId="139" xfId="0" applyNumberFormat="1" applyFont="1" applyFill="1" applyBorder="1" applyAlignment="1">
      <alignment horizontal="right" vertical="center"/>
    </xf>
    <xf numFmtId="39" fontId="6" fillId="0" borderId="175" xfId="0" applyNumberFormat="1" applyFont="1" applyFill="1" applyBorder="1" applyAlignment="1">
      <alignment horizontal="right" vertical="center"/>
    </xf>
    <xf numFmtId="39" fontId="6" fillId="2" borderId="176" xfId="0" applyNumberFormat="1" applyFont="1" applyFill="1" applyBorder="1" applyAlignment="1" applyProtection="1">
      <alignment horizontal="right" vertical="center"/>
      <protection locked="0"/>
    </xf>
    <xf numFmtId="0" fontId="6" fillId="2" borderId="152" xfId="0" applyNumberFormat="1" applyFont="1" applyFill="1" applyBorder="1" applyAlignment="1" applyProtection="1">
      <alignment vertical="center"/>
      <protection locked="0"/>
    </xf>
    <xf numFmtId="168" fontId="6" fillId="0" borderId="0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vertical="center" wrapText="1"/>
    </xf>
    <xf numFmtId="0" fontId="6" fillId="0" borderId="6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11" fillId="6" borderId="0" xfId="18" applyFont="1" applyFill="1" applyAlignment="1">
      <alignment vertical="center"/>
    </xf>
    <xf numFmtId="0" fontId="10" fillId="6" borderId="0" xfId="18" applyFont="1" applyFill="1" applyAlignment="1">
      <alignment vertical="center"/>
    </xf>
    <xf numFmtId="0" fontId="6" fillId="6" borderId="0" xfId="18" applyFont="1" applyFill="1" applyAlignment="1" applyProtection="1">
      <alignment vertical="center"/>
      <protection locked="0"/>
    </xf>
    <xf numFmtId="0" fontId="51" fillId="6" borderId="0" xfId="18" applyFont="1" applyFill="1" applyAlignment="1">
      <alignment vertical="center"/>
    </xf>
    <xf numFmtId="49" fontId="8" fillId="2" borderId="9" xfId="0" applyNumberFormat="1" applyFont="1" applyFill="1" applyBorder="1" applyAlignment="1" applyProtection="1">
      <alignment horizontal="left" vertical="center"/>
      <protection locked="0"/>
    </xf>
    <xf numFmtId="49" fontId="8" fillId="2" borderId="5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88" xfId="0" applyNumberFormat="1" applyFont="1" applyFill="1" applyBorder="1" applyAlignment="1" applyProtection="1">
      <alignment horizontal="left" vertical="center"/>
      <protection locked="0"/>
    </xf>
    <xf numFmtId="49" fontId="8" fillId="2" borderId="11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/>
    </xf>
    <xf numFmtId="14" fontId="51" fillId="6" borderId="0" xfId="26" applyNumberFormat="1" applyFont="1" applyFill="1" applyAlignment="1" applyProtection="1">
      <alignment vertical="center"/>
    </xf>
    <xf numFmtId="0" fontId="6" fillId="8" borderId="0" xfId="28" applyFont="1" applyFill="1" applyAlignment="1" applyProtection="1">
      <alignment vertical="center"/>
    </xf>
    <xf numFmtId="0" fontId="11" fillId="8" borderId="0" xfId="28" applyFont="1" applyFill="1" applyAlignment="1" applyProtection="1">
      <alignment vertical="center"/>
    </xf>
    <xf numFmtId="0" fontId="6" fillId="8" borderId="0" xfId="28" applyFont="1" applyFill="1" applyAlignment="1" applyProtection="1">
      <alignment horizontal="center" vertical="center"/>
    </xf>
    <xf numFmtId="168" fontId="6" fillId="8" borderId="0" xfId="28" applyNumberFormat="1" applyFont="1" applyFill="1" applyBorder="1" applyAlignment="1" applyProtection="1">
      <alignment horizontal="right" vertical="center"/>
    </xf>
    <xf numFmtId="0" fontId="6" fillId="8" borderId="0" xfId="28" applyFont="1" applyFill="1" applyAlignment="1" applyProtection="1">
      <alignment vertical="center" wrapText="1"/>
    </xf>
    <xf numFmtId="0" fontId="6" fillId="8" borderId="0" xfId="28" applyFont="1" applyFill="1" applyBorder="1" applyAlignment="1" applyProtection="1">
      <alignment vertical="center"/>
    </xf>
    <xf numFmtId="0" fontId="6" fillId="8" borderId="0" xfId="28" applyFont="1" applyFill="1" applyAlignment="1">
      <alignment vertical="center"/>
    </xf>
    <xf numFmtId="0" fontId="4" fillId="6" borderId="0" xfId="5" applyFill="1" applyBorder="1" applyAlignment="1" applyProtection="1">
      <alignment vertical="center"/>
      <protection locked="0"/>
    </xf>
    <xf numFmtId="14" fontId="53" fillId="6" borderId="0" xfId="0" applyNumberFormat="1" applyFont="1" applyFill="1"/>
    <xf numFmtId="49" fontId="6" fillId="2" borderId="35" xfId="21" applyNumberFormat="1" applyFont="1" applyFill="1" applyBorder="1" applyAlignment="1" applyProtection="1">
      <alignment horizontal="center" vertical="center"/>
      <protection locked="0"/>
    </xf>
    <xf numFmtId="49" fontId="6" fillId="2" borderId="45" xfId="21" applyNumberFormat="1" applyFont="1" applyFill="1" applyBorder="1" applyAlignment="1" applyProtection="1">
      <alignment horizontal="center" vertical="center"/>
      <protection locked="0"/>
    </xf>
    <xf numFmtId="49" fontId="6" fillId="2" borderId="17" xfId="18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3" fillId="6" borderId="0" xfId="0" applyFont="1" applyFill="1"/>
    <xf numFmtId="10" fontId="6" fillId="6" borderId="0" xfId="28" applyNumberFormat="1" applyFont="1" applyFill="1" applyBorder="1" applyAlignment="1" applyProtection="1">
      <alignment horizontal="centerContinuous" vertical="center"/>
    </xf>
    <xf numFmtId="0" fontId="6" fillId="6" borderId="0" xfId="20" applyFont="1" applyFill="1" applyAlignment="1" applyProtection="1">
      <alignment vertical="center"/>
    </xf>
    <xf numFmtId="0" fontId="50" fillId="6" borderId="0" xfId="0" applyFont="1" applyFill="1" applyProtection="1"/>
    <xf numFmtId="167" fontId="6" fillId="9" borderId="177" xfId="20" applyNumberFormat="1" applyFont="1" applyFill="1" applyBorder="1" applyAlignment="1" applyProtection="1">
      <alignment horizontal="left" vertical="center"/>
    </xf>
    <xf numFmtId="0" fontId="51" fillId="6" borderId="0" xfId="20" applyFont="1" applyFill="1" applyAlignment="1">
      <alignment vertical="center"/>
    </xf>
    <xf numFmtId="0" fontId="51" fillId="6" borderId="0" xfId="20" applyFont="1" applyFill="1" applyAlignment="1" applyProtection="1">
      <alignment vertical="center"/>
    </xf>
    <xf numFmtId="0" fontId="51" fillId="6" borderId="0" xfId="20" applyFont="1" applyFill="1" applyBorder="1" applyAlignment="1" applyProtection="1">
      <alignment vertical="center"/>
    </xf>
    <xf numFmtId="49" fontId="6" fillId="5" borderId="179" xfId="18" applyNumberFormat="1" applyFont="1" applyFill="1" applyBorder="1" applyAlignment="1" applyProtection="1">
      <alignment horizontal="left" vertical="center"/>
      <protection locked="0"/>
    </xf>
    <xf numFmtId="0" fontId="6" fillId="5" borderId="180" xfId="18" applyNumberFormat="1" applyFont="1" applyFill="1" applyBorder="1" applyAlignment="1" applyProtection="1">
      <alignment horizontal="left" vertical="center"/>
      <protection locked="0"/>
    </xf>
    <xf numFmtId="49" fontId="6" fillId="2" borderId="8" xfId="2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0" applyFont="1" applyFill="1" applyBorder="1" applyAlignment="1" applyProtection="1">
      <alignment horizontal="center" vertical="center"/>
      <protection hidden="1"/>
    </xf>
    <xf numFmtId="0" fontId="11" fillId="0" borderId="0" xfId="16" applyFont="1" applyFill="1" applyBorder="1" applyAlignment="1" applyProtection="1">
      <alignment horizontal="center" vertical="center"/>
    </xf>
    <xf numFmtId="0" fontId="9" fillId="0" borderId="0" xfId="16" applyFont="1" applyFill="1" applyBorder="1" applyAlignment="1" applyProtection="1">
      <alignment horizontal="center" vertical="center"/>
    </xf>
    <xf numFmtId="0" fontId="6" fillId="6" borderId="0" xfId="20" applyFont="1" applyFill="1" applyBorder="1" applyAlignment="1" applyProtection="1">
      <alignment vertical="center"/>
    </xf>
    <xf numFmtId="0" fontId="18" fillId="6" borderId="212" xfId="20" applyFont="1" applyFill="1" applyBorder="1" applyAlignment="1" applyProtection="1">
      <alignment vertical="center" wrapText="1"/>
    </xf>
    <xf numFmtId="0" fontId="29" fillId="6" borderId="213" xfId="7" applyFont="1" applyFill="1" applyBorder="1" applyAlignment="1">
      <alignment vertical="center" wrapText="1"/>
    </xf>
    <xf numFmtId="0" fontId="6" fillId="6" borderId="212" xfId="20" applyFont="1" applyFill="1" applyBorder="1" applyAlignment="1" applyProtection="1">
      <alignment vertical="center" wrapText="1"/>
    </xf>
    <xf numFmtId="0" fontId="1" fillId="6" borderId="213" xfId="7" applyFill="1" applyBorder="1" applyAlignment="1">
      <alignment vertical="center" wrapText="1"/>
    </xf>
    <xf numFmtId="0" fontId="1" fillId="6" borderId="204" xfId="7" applyFill="1" applyBorder="1" applyAlignment="1">
      <alignment vertical="center" wrapText="1"/>
    </xf>
    <xf numFmtId="0" fontId="1" fillId="6" borderId="205" xfId="7" applyFill="1" applyBorder="1" applyAlignment="1">
      <alignment vertical="center" wrapText="1"/>
    </xf>
    <xf numFmtId="0" fontId="1" fillId="6" borderId="218" xfId="7" applyFill="1" applyBorder="1" applyAlignment="1">
      <alignment vertical="center"/>
    </xf>
    <xf numFmtId="0" fontId="1" fillId="6" borderId="219" xfId="7" applyFill="1" applyBorder="1" applyAlignment="1">
      <alignment vertical="center"/>
    </xf>
    <xf numFmtId="0" fontId="7" fillId="6" borderId="220" xfId="20" applyFont="1" applyFill="1" applyBorder="1" applyAlignment="1">
      <alignment horizontal="center" vertical="center" wrapText="1"/>
    </xf>
    <xf numFmtId="0" fontId="1" fillId="6" borderId="221" xfId="7" applyFill="1" applyBorder="1" applyAlignment="1">
      <alignment horizontal="center" vertical="center" wrapText="1"/>
    </xf>
    <xf numFmtId="0" fontId="14" fillId="0" borderId="0" xfId="20" applyFont="1" applyFill="1" applyBorder="1" applyAlignment="1" applyProtection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8" fillId="6" borderId="204" xfId="20" applyFont="1" applyFill="1" applyBorder="1" applyAlignment="1" applyProtection="1">
      <alignment vertical="center" wrapText="1"/>
    </xf>
    <xf numFmtId="0" fontId="27" fillId="6" borderId="205" xfId="7" applyFont="1" applyFill="1" applyBorder="1" applyAlignment="1">
      <alignment vertical="center" wrapText="1"/>
    </xf>
    <xf numFmtId="0" fontId="6" fillId="6" borderId="0" xfId="20" applyFont="1" applyFill="1" applyAlignment="1" applyProtection="1">
      <alignment vertical="center"/>
    </xf>
    <xf numFmtId="0" fontId="42" fillId="6" borderId="212" xfId="20" applyFont="1" applyFill="1" applyBorder="1" applyAlignment="1" applyProtection="1">
      <alignment vertical="center" wrapText="1"/>
    </xf>
    <xf numFmtId="0" fontId="43" fillId="6" borderId="213" xfId="7" applyFont="1" applyFill="1" applyBorder="1" applyAlignment="1">
      <alignment vertical="center" wrapText="1"/>
    </xf>
    <xf numFmtId="0" fontId="4" fillId="6" borderId="214" xfId="5" applyFill="1" applyBorder="1" applyAlignment="1" applyProtection="1">
      <alignment horizontal="center" vertical="center"/>
      <protection locked="0"/>
    </xf>
    <xf numFmtId="0" fontId="4" fillId="6" borderId="215" xfId="5" applyFill="1" applyBorder="1" applyAlignment="1" applyProtection="1">
      <alignment horizontal="center" vertical="center"/>
      <protection locked="0"/>
    </xf>
    <xf numFmtId="0" fontId="8" fillId="6" borderId="210" xfId="20" applyFont="1" applyFill="1" applyBorder="1" applyAlignment="1">
      <alignment horizontal="center" vertical="center"/>
    </xf>
    <xf numFmtId="0" fontId="1" fillId="6" borderId="211" xfId="7" applyFill="1" applyBorder="1" applyAlignment="1">
      <alignment horizontal="center" vertical="center"/>
    </xf>
    <xf numFmtId="0" fontId="17" fillId="6" borderId="216" xfId="20" applyFont="1" applyFill="1" applyBorder="1" applyAlignment="1">
      <alignment horizontal="center" vertical="center"/>
    </xf>
    <xf numFmtId="0" fontId="1" fillId="6" borderId="217" xfId="7" applyFill="1" applyBorder="1" applyAlignment="1">
      <alignment horizontal="center" vertical="center"/>
    </xf>
    <xf numFmtId="0" fontId="6" fillId="0" borderId="214" xfId="20" applyFont="1" applyFill="1" applyBorder="1" applyAlignment="1" applyProtection="1">
      <alignment vertical="center" wrapText="1"/>
    </xf>
    <xf numFmtId="0" fontId="1" fillId="0" borderId="215" xfId="7" applyFill="1" applyBorder="1" applyAlignment="1">
      <alignment vertical="center" wrapText="1"/>
    </xf>
    <xf numFmtId="0" fontId="1" fillId="0" borderId="214" xfId="7" applyFill="1" applyBorder="1" applyAlignment="1">
      <alignment vertical="center" wrapText="1"/>
    </xf>
    <xf numFmtId="49" fontId="8" fillId="2" borderId="9" xfId="0" applyNumberFormat="1" applyFont="1" applyFill="1" applyBorder="1" applyAlignment="1" applyProtection="1">
      <alignment horizontal="left" vertical="center"/>
      <protection locked="0"/>
    </xf>
    <xf numFmtId="49" fontId="27" fillId="2" borderId="9" xfId="0" applyNumberFormat="1" applyFont="1" applyFill="1" applyBorder="1" applyAlignment="1" applyProtection="1">
      <alignment horizontal="left" vertical="center"/>
      <protection locked="0"/>
    </xf>
    <xf numFmtId="49" fontId="27" fillId="2" borderId="57" xfId="0" applyNumberFormat="1" applyFont="1" applyFill="1" applyBorder="1" applyAlignment="1" applyProtection="1">
      <alignment horizontal="left" vertical="center"/>
      <protection locked="0"/>
    </xf>
    <xf numFmtId="49" fontId="8" fillId="2" borderId="88" xfId="0" applyNumberFormat="1" applyFont="1" applyFill="1" applyBorder="1" applyAlignment="1" applyProtection="1">
      <alignment horizontal="left" vertical="center"/>
      <protection locked="0"/>
    </xf>
    <xf numFmtId="0" fontId="14" fillId="0" borderId="0" xfId="26" quotePrefix="1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49" fontId="27" fillId="2" borderId="184" xfId="0" applyNumberFormat="1" applyFont="1" applyFill="1" applyBorder="1" applyAlignment="1" applyProtection="1">
      <alignment horizontal="left" vertical="center"/>
      <protection locked="0"/>
    </xf>
    <xf numFmtId="49" fontId="27" fillId="2" borderId="37" xfId="0" applyNumberFormat="1" applyFont="1" applyFill="1" applyBorder="1" applyAlignment="1" applyProtection="1">
      <alignment horizontal="left" vertical="center"/>
      <protection locked="0"/>
    </xf>
    <xf numFmtId="49" fontId="27" fillId="2" borderId="38" xfId="0" applyNumberFormat="1" applyFont="1" applyFill="1" applyBorder="1" applyAlignment="1" applyProtection="1">
      <alignment horizontal="left" vertical="center"/>
      <protection locked="0"/>
    </xf>
    <xf numFmtId="49" fontId="8" fillId="2" borderId="116" xfId="26" applyNumberFormat="1" applyFont="1" applyFill="1" applyBorder="1" applyAlignment="1" applyProtection="1">
      <alignment horizontal="left" vertical="center"/>
      <protection locked="0"/>
    </xf>
    <xf numFmtId="49" fontId="8" fillId="2" borderId="116" xfId="0" applyNumberFormat="1" applyFont="1" applyFill="1" applyBorder="1" applyAlignment="1" applyProtection="1">
      <alignment horizontal="left" vertical="center"/>
      <protection locked="0"/>
    </xf>
    <xf numFmtId="49" fontId="8" fillId="2" borderId="117" xfId="0" applyNumberFormat="1" applyFont="1" applyFill="1" applyBorder="1" applyAlignment="1" applyProtection="1">
      <alignment horizontal="left" vertical="center"/>
      <protection locked="0"/>
    </xf>
    <xf numFmtId="49" fontId="8" fillId="2" borderId="9" xfId="26" applyNumberFormat="1" applyFont="1" applyFill="1" applyBorder="1" applyAlignment="1" applyProtection="1">
      <alignment horizontal="left" vertical="center"/>
      <protection locked="0"/>
    </xf>
    <xf numFmtId="49" fontId="8" fillId="2" borderId="57" xfId="0" applyNumberFormat="1" applyFont="1" applyFill="1" applyBorder="1" applyAlignment="1" applyProtection="1">
      <alignment horizontal="left" vertical="center"/>
      <protection locked="0"/>
    </xf>
    <xf numFmtId="0" fontId="17" fillId="0" borderId="59" xfId="26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81" xfId="0" applyFont="1" applyFill="1" applyBorder="1" applyAlignment="1">
      <alignment horizontal="center" vertical="center"/>
    </xf>
    <xf numFmtId="49" fontId="27" fillId="2" borderId="182" xfId="0" applyNumberFormat="1" applyFont="1" applyFill="1" applyBorder="1" applyAlignment="1" applyProtection="1">
      <alignment horizontal="left" vertical="center"/>
      <protection locked="0"/>
    </xf>
    <xf numFmtId="49" fontId="27" fillId="2" borderId="183" xfId="0" applyNumberFormat="1" applyFont="1" applyFill="1" applyBorder="1" applyAlignment="1" applyProtection="1">
      <alignment horizontal="left" vertical="center"/>
      <protection locked="0"/>
    </xf>
    <xf numFmtId="0" fontId="27" fillId="0" borderId="9" xfId="0" applyNumberFormat="1" applyFont="1" applyFill="1" applyBorder="1" applyAlignment="1" applyProtection="1">
      <alignment horizontal="left" vertical="center"/>
    </xf>
    <xf numFmtId="0" fontId="27" fillId="0" borderId="57" xfId="0" applyNumberFormat="1" applyFont="1" applyFill="1" applyBorder="1" applyAlignment="1" applyProtection="1">
      <alignment horizontal="left" vertical="center"/>
    </xf>
    <xf numFmtId="49" fontId="8" fillId="2" borderId="121" xfId="0" applyNumberFormat="1" applyFont="1" applyFill="1" applyBorder="1" applyAlignment="1" applyProtection="1">
      <alignment horizontal="left" vertical="center"/>
      <protection locked="0"/>
    </xf>
    <xf numFmtId="0" fontId="11" fillId="0" borderId="0" xfId="26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9" fillId="0" borderId="0" xfId="26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26" applyFont="1" applyFill="1" applyAlignment="1" applyProtection="1">
      <alignment horizontal="center" vertical="center"/>
    </xf>
    <xf numFmtId="49" fontId="8" fillId="2" borderId="117" xfId="26" applyNumberFormat="1" applyFont="1" applyFill="1" applyBorder="1" applyAlignment="1" applyProtection="1">
      <alignment horizontal="left" vertical="center"/>
      <protection locked="0"/>
    </xf>
    <xf numFmtId="49" fontId="14" fillId="2" borderId="72" xfId="17" applyNumberFormat="1" applyFont="1" applyFill="1" applyBorder="1" applyAlignment="1" applyProtection="1">
      <alignment vertical="center" wrapText="1"/>
      <protection locked="0"/>
    </xf>
    <xf numFmtId="0" fontId="0" fillId="0" borderId="126" xfId="0" applyBorder="1" applyAlignment="1" applyProtection="1">
      <alignment vertical="center" wrapText="1"/>
      <protection locked="0"/>
    </xf>
    <xf numFmtId="0" fontId="6" fillId="2" borderId="66" xfId="0" applyFont="1" applyFill="1" applyBorder="1" applyAlignment="1" applyProtection="1">
      <alignment vertical="center" wrapText="1"/>
      <protection locked="0"/>
    </xf>
    <xf numFmtId="0" fontId="0" fillId="0" borderId="189" xfId="0" applyBorder="1" applyAlignment="1" applyProtection="1">
      <alignment vertical="center" wrapText="1"/>
      <protection locked="0"/>
    </xf>
    <xf numFmtId="49" fontId="6" fillId="2" borderId="34" xfId="17" applyNumberFormat="1" applyFont="1" applyFill="1" applyBorder="1" applyAlignment="1" applyProtection="1">
      <alignment vertical="center" wrapText="1"/>
      <protection locked="0"/>
    </xf>
    <xf numFmtId="0" fontId="6" fillId="2" borderId="90" xfId="0" applyFont="1" applyFill="1" applyBorder="1" applyAlignment="1" applyProtection="1">
      <alignment vertical="center" wrapText="1"/>
      <protection locked="0"/>
    </xf>
    <xf numFmtId="49" fontId="6" fillId="2" borderId="35" xfId="17" applyNumberFormat="1" applyFont="1" applyFill="1" applyBorder="1" applyAlignment="1" applyProtection="1">
      <alignment vertical="center" wrapText="1"/>
      <protection locked="0"/>
    </xf>
    <xf numFmtId="49" fontId="6" fillId="2" borderId="46" xfId="17" applyNumberFormat="1" applyFont="1" applyFill="1" applyBorder="1" applyAlignment="1" applyProtection="1">
      <alignment vertical="center" wrapText="1"/>
      <protection locked="0"/>
    </xf>
    <xf numFmtId="49" fontId="6" fillId="2" borderId="91" xfId="17" applyNumberFormat="1" applyFont="1" applyFill="1" applyBorder="1" applyAlignment="1" applyProtection="1">
      <alignment vertical="center" wrapText="1"/>
      <protection locked="0"/>
    </xf>
    <xf numFmtId="49" fontId="6" fillId="2" borderId="190" xfId="17" applyNumberFormat="1" applyFont="1" applyFill="1" applyBorder="1" applyAlignment="1" applyProtection="1">
      <alignment vertical="center" wrapText="1"/>
      <protection locked="0"/>
    </xf>
    <xf numFmtId="0" fontId="14" fillId="0" borderId="6" xfId="18" quotePrefix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14" fillId="2" borderId="72" xfId="0" applyNumberFormat="1" applyFont="1" applyFill="1" applyBorder="1" applyAlignment="1" applyProtection="1">
      <alignment vertical="center" wrapText="1"/>
      <protection locked="0"/>
    </xf>
    <xf numFmtId="49" fontId="14" fillId="2" borderId="70" xfId="0" applyNumberFormat="1" applyFont="1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vertical="center" wrapText="1"/>
      <protection locked="0"/>
    </xf>
    <xf numFmtId="49" fontId="6" fillId="0" borderId="65" xfId="0" applyNumberFormat="1" applyFont="1" applyFill="1" applyBorder="1" applyAlignment="1" applyProtection="1">
      <alignment vertical="center" wrapText="1"/>
    </xf>
    <xf numFmtId="0" fontId="0" fillId="0" borderId="188" xfId="0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49" fontId="6" fillId="0" borderId="13" xfId="17" applyNumberFormat="1" applyFont="1" applyFill="1" applyBorder="1" applyAlignment="1" applyProtection="1">
      <alignment vertical="center" wrapText="1"/>
    </xf>
    <xf numFmtId="0" fontId="6" fillId="0" borderId="55" xfId="17" applyNumberFormat="1" applyFont="1" applyFill="1" applyBorder="1" applyAlignment="1" applyProtection="1">
      <alignment vertical="center" wrapText="1"/>
    </xf>
    <xf numFmtId="0" fontId="6" fillId="0" borderId="13" xfId="17" applyNumberFormat="1" applyFont="1" applyFill="1" applyBorder="1" applyAlignment="1" applyProtection="1">
      <alignment vertical="center" wrapText="1"/>
    </xf>
    <xf numFmtId="49" fontId="6" fillId="2" borderId="8" xfId="17" applyNumberFormat="1" applyFont="1" applyFill="1" applyBorder="1" applyAlignment="1" applyProtection="1">
      <alignment vertical="center" wrapText="1"/>
      <protection locked="0"/>
    </xf>
    <xf numFmtId="0" fontId="14" fillId="0" borderId="123" xfId="17" applyFont="1" applyFill="1" applyBorder="1" applyAlignment="1" applyProtection="1">
      <alignment vertical="center" wrapText="1"/>
    </xf>
    <xf numFmtId="0" fontId="0" fillId="0" borderId="119" xfId="0" applyFill="1" applyBorder="1" applyAlignment="1">
      <alignment vertical="center" wrapText="1"/>
    </xf>
    <xf numFmtId="0" fontId="1" fillId="0" borderId="131" xfId="0" applyFont="1" applyFill="1" applyBorder="1" applyAlignment="1">
      <alignment horizontal="right" vertical="center"/>
    </xf>
    <xf numFmtId="0" fontId="0" fillId="0" borderId="131" xfId="0" applyFill="1" applyBorder="1" applyAlignment="1">
      <alignment vertical="center"/>
    </xf>
    <xf numFmtId="0" fontId="0" fillId="0" borderId="187" xfId="0" applyFill="1" applyBorder="1" applyAlignment="1">
      <alignment vertical="center"/>
    </xf>
    <xf numFmtId="14" fontId="6" fillId="2" borderId="76" xfId="18" applyNumberFormat="1" applyFont="1" applyFill="1" applyBorder="1" applyAlignment="1" applyProtection="1">
      <alignment horizontal="center" vertical="center"/>
      <protection locked="0"/>
    </xf>
    <xf numFmtId="0" fontId="0" fillId="0" borderId="186" xfId="0" applyBorder="1" applyAlignment="1" applyProtection="1">
      <alignment horizontal="center" vertical="center"/>
      <protection locked="0"/>
    </xf>
    <xf numFmtId="14" fontId="6" fillId="2" borderId="39" xfId="18" applyNumberFormat="1" applyFont="1" applyFill="1" applyBorder="1" applyAlignment="1" applyProtection="1">
      <alignment horizontal="center" vertical="center"/>
      <protection locked="0"/>
    </xf>
    <xf numFmtId="14" fontId="6" fillId="2" borderId="158" xfId="0" applyNumberFormat="1" applyFont="1" applyFill="1" applyBorder="1" applyAlignment="1" applyProtection="1">
      <alignment horizontal="center" vertical="center"/>
      <protection locked="0"/>
    </xf>
    <xf numFmtId="14" fontId="6" fillId="2" borderId="74" xfId="18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14" fontId="6" fillId="2" borderId="40" xfId="18" applyNumberFormat="1" applyFont="1" applyFill="1" applyBorder="1" applyAlignment="1" applyProtection="1">
      <alignment horizontal="center" vertical="center"/>
      <protection locked="0"/>
    </xf>
    <xf numFmtId="14" fontId="6" fillId="2" borderId="159" xfId="0" applyNumberFormat="1" applyFont="1" applyFill="1" applyBorder="1" applyAlignment="1" applyProtection="1">
      <alignment horizontal="center" vertical="center"/>
      <protection locked="0"/>
    </xf>
    <xf numFmtId="0" fontId="20" fillId="0" borderId="67" xfId="17" applyFont="1" applyFill="1" applyBorder="1" applyAlignment="1" applyProtection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18" fillId="0" borderId="28" xfId="18" applyFont="1" applyFill="1" applyBorder="1" applyAlignment="1" applyProtection="1">
      <alignment horizontal="right" vertical="center"/>
    </xf>
    <xf numFmtId="0" fontId="30" fillId="0" borderId="185" xfId="0" applyFont="1" applyFill="1" applyBorder="1" applyAlignment="1">
      <alignment horizontal="right" vertical="center"/>
    </xf>
    <xf numFmtId="0" fontId="0" fillId="0" borderId="132" xfId="0" applyBorder="1" applyAlignment="1">
      <alignment vertical="center"/>
    </xf>
    <xf numFmtId="0" fontId="0" fillId="0" borderId="170" xfId="0" applyBorder="1" applyAlignment="1">
      <alignment vertical="center"/>
    </xf>
    <xf numFmtId="0" fontId="14" fillId="0" borderId="0" xfId="18" quotePrefix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20" fillId="0" borderId="0" xfId="1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18" applyFont="1" applyFill="1" applyAlignment="1" applyProtection="1">
      <alignment horizontal="left" vertical="center"/>
    </xf>
    <xf numFmtId="0" fontId="1" fillId="0" borderId="0" xfId="0" applyFont="1" applyFill="1" applyAlignment="1">
      <alignment horizontal="left" vertical="center"/>
    </xf>
    <xf numFmtId="49" fontId="6" fillId="2" borderId="116" xfId="18" applyNumberFormat="1" applyFont="1" applyFill="1" applyBorder="1" applyAlignment="1" applyProtection="1">
      <alignment horizontal="left" vertical="center"/>
      <protection locked="0"/>
    </xf>
    <xf numFmtId="49" fontId="0" fillId="2" borderId="116" xfId="0" applyNumberFormat="1" applyFill="1" applyBorder="1" applyAlignment="1" applyProtection="1">
      <alignment horizontal="left" vertical="center"/>
      <protection locked="0"/>
    </xf>
    <xf numFmtId="49" fontId="0" fillId="2" borderId="117" xfId="0" applyNumberFormat="1" applyFill="1" applyBorder="1" applyAlignment="1" applyProtection="1">
      <alignment horizontal="left" vertical="center"/>
      <protection locked="0"/>
    </xf>
    <xf numFmtId="49" fontId="6" fillId="2" borderId="9" xfId="18" applyNumberFormat="1" applyFont="1" applyFill="1" applyBorder="1" applyAlignment="1" applyProtection="1">
      <alignment horizontal="left" vertical="center"/>
      <protection locked="0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57" xfId="0" applyNumberFormat="1" applyFill="1" applyBorder="1" applyAlignment="1" applyProtection="1">
      <alignment horizontal="left" vertical="center"/>
      <protection locked="0"/>
    </xf>
    <xf numFmtId="0" fontId="6" fillId="0" borderId="0" xfId="18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6" fillId="0" borderId="33" xfId="18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horizontal="right" vertical="center"/>
    </xf>
    <xf numFmtId="49" fontId="0" fillId="2" borderId="67" xfId="0" applyNumberFormat="1" applyFill="1" applyBorder="1" applyAlignment="1" applyProtection="1">
      <alignment horizontal="left" vertical="center"/>
      <protection locked="0"/>
    </xf>
    <xf numFmtId="49" fontId="0" fillId="2" borderId="133" xfId="0" applyNumberFormat="1" applyFill="1" applyBorder="1" applyAlignment="1" applyProtection="1">
      <alignment horizontal="left" vertical="center"/>
      <protection locked="0"/>
    </xf>
    <xf numFmtId="14" fontId="6" fillId="2" borderId="75" xfId="18" applyNumberFormat="1" applyFont="1" applyFill="1" applyBorder="1" applyAlignment="1" applyProtection="1">
      <alignment horizontal="center" vertical="center"/>
      <protection locked="0"/>
    </xf>
    <xf numFmtId="0" fontId="0" fillId="0" borderId="163" xfId="0" applyBorder="1" applyAlignment="1" applyProtection="1">
      <alignment horizontal="center" vertical="center"/>
      <protection locked="0"/>
    </xf>
    <xf numFmtId="14" fontId="6" fillId="2" borderId="40" xfId="18" quotePrefix="1" applyNumberFormat="1" applyFont="1" applyFill="1" applyBorder="1" applyAlignment="1" applyProtection="1">
      <alignment horizontal="center" vertical="center"/>
      <protection locked="0"/>
    </xf>
    <xf numFmtId="0" fontId="6" fillId="0" borderId="95" xfId="18" applyFont="1" applyFill="1" applyBorder="1" applyAlignment="1" applyProtection="1">
      <alignment horizontal="center" vertical="center"/>
    </xf>
    <xf numFmtId="0" fontId="0" fillId="0" borderId="119" xfId="0" applyBorder="1" applyAlignment="1">
      <alignment horizontal="center" vertical="center"/>
    </xf>
    <xf numFmtId="0" fontId="6" fillId="0" borderId="113" xfId="18" applyFont="1" applyFill="1" applyBorder="1" applyAlignment="1" applyProtection="1">
      <alignment horizontal="center" vertical="center"/>
    </xf>
    <xf numFmtId="0" fontId="6" fillId="0" borderId="119" xfId="18" applyFont="1" applyFill="1" applyBorder="1" applyAlignment="1" applyProtection="1">
      <alignment horizontal="center" vertical="center"/>
    </xf>
    <xf numFmtId="0" fontId="9" fillId="0" borderId="0" xfId="18" applyFont="1" applyFill="1" applyBorder="1" applyAlignment="1" applyProtection="1">
      <alignment horizontal="center" vertical="center"/>
    </xf>
    <xf numFmtId="0" fontId="21" fillId="0" borderId="0" xfId="18" applyFont="1" applyFill="1" applyAlignment="1" applyProtection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21" fillId="0" borderId="0" xfId="25" applyFont="1" applyFill="1" applyAlignment="1" applyProtection="1">
      <alignment horizontal="center" vertical="center"/>
    </xf>
    <xf numFmtId="0" fontId="14" fillId="0" borderId="0" xfId="25" quotePrefix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52" xfId="25" applyFont="1" applyFill="1" applyBorder="1" applyAlignment="1" applyProtection="1">
      <alignment horizontal="center" vertical="center"/>
    </xf>
    <xf numFmtId="0" fontId="0" fillId="0" borderId="153" xfId="0" applyFill="1" applyBorder="1" applyAlignment="1">
      <alignment horizontal="center" vertical="center"/>
    </xf>
    <xf numFmtId="0" fontId="0" fillId="0" borderId="191" xfId="0" applyFill="1" applyBorder="1" applyAlignment="1">
      <alignment horizontal="center" vertical="center"/>
    </xf>
    <xf numFmtId="165" fontId="6" fillId="0" borderId="170" xfId="25" applyNumberFormat="1" applyFont="1" applyFill="1" applyBorder="1" applyAlignment="1" applyProtection="1">
      <alignment vertical="center"/>
    </xf>
    <xf numFmtId="0" fontId="0" fillId="0" borderId="170" xfId="0" applyFill="1" applyBorder="1" applyAlignment="1">
      <alignment vertical="center"/>
    </xf>
    <xf numFmtId="0" fontId="0" fillId="0" borderId="133" xfId="0" applyFill="1" applyBorder="1" applyAlignment="1">
      <alignment vertical="center"/>
    </xf>
    <xf numFmtId="0" fontId="0" fillId="0" borderId="93" xfId="0" applyFill="1" applyBorder="1" applyAlignment="1">
      <alignment horizontal="center" vertical="center"/>
    </xf>
    <xf numFmtId="0" fontId="14" fillId="0" borderId="15" xfId="25" applyFont="1" applyFill="1" applyBorder="1" applyAlignment="1" applyProtection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6" fillId="0" borderId="0" xfId="17" applyFont="1" applyFill="1" applyAlignment="1" applyProtection="1">
      <alignment horizontal="left" vertical="center"/>
    </xf>
    <xf numFmtId="0" fontId="6" fillId="0" borderId="67" xfId="17" applyFont="1" applyFill="1" applyBorder="1" applyAlignment="1" applyProtection="1">
      <alignment horizontal="left" vertical="center"/>
    </xf>
    <xf numFmtId="0" fontId="11" fillId="0" borderId="0" xfId="25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25" applyFont="1" applyFill="1" applyBorder="1" applyAlignment="1" applyProtection="1">
      <alignment horizontal="center" vertical="center"/>
    </xf>
    <xf numFmtId="0" fontId="12" fillId="0" borderId="0" xfId="25" applyFont="1" applyFill="1" applyAlignment="1" applyProtection="1">
      <alignment horizontal="center" vertical="center"/>
    </xf>
    <xf numFmtId="0" fontId="14" fillId="0" borderId="92" xfId="9" applyFont="1" applyFill="1" applyBorder="1" applyAlignment="1" applyProtection="1">
      <alignment horizontal="center" vertical="center"/>
    </xf>
    <xf numFmtId="0" fontId="2" fillId="0" borderId="73" xfId="9" applyFont="1" applyFill="1" applyBorder="1" applyAlignment="1">
      <alignment horizontal="center" vertical="center"/>
    </xf>
    <xf numFmtId="0" fontId="2" fillId="0" borderId="71" xfId="9" applyFont="1" applyFill="1" applyBorder="1" applyAlignment="1">
      <alignment horizontal="center" vertical="center"/>
    </xf>
    <xf numFmtId="0" fontId="31" fillId="0" borderId="0" xfId="16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4" fillId="0" borderId="0" xfId="16" quotePrefix="1" applyFont="1" applyFill="1" applyBorder="1" applyAlignment="1" applyProtection="1">
      <alignment horizontal="center" vertical="center"/>
    </xf>
    <xf numFmtId="0" fontId="7" fillId="0" borderId="72" xfId="16" applyFont="1" applyFill="1" applyBorder="1" applyAlignment="1" applyProtection="1">
      <alignment vertical="center"/>
    </xf>
    <xf numFmtId="0" fontId="29" fillId="0" borderId="11" xfId="0" applyFont="1" applyFill="1" applyBorder="1" applyAlignment="1">
      <alignment vertical="center"/>
    </xf>
    <xf numFmtId="0" fontId="12" fillId="0" borderId="27" xfId="16" applyFont="1" applyFill="1" applyBorder="1" applyAlignment="1" applyProtection="1">
      <alignment vertical="center"/>
    </xf>
    <xf numFmtId="0" fontId="0" fillId="0" borderId="28" xfId="0" applyFill="1" applyBorder="1" applyAlignment="1">
      <alignment vertical="center"/>
    </xf>
    <xf numFmtId="0" fontId="8" fillId="0" borderId="28" xfId="16" applyFont="1" applyFill="1" applyBorder="1" applyAlignment="1" applyProtection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12" fillId="0" borderId="95" xfId="16" applyFont="1" applyFill="1" applyBorder="1" applyAlignment="1" applyProtection="1">
      <alignment vertical="center"/>
    </xf>
    <xf numFmtId="0" fontId="0" fillId="0" borderId="114" xfId="0" applyBorder="1" applyAlignment="1">
      <alignment vertical="center"/>
    </xf>
    <xf numFmtId="0" fontId="14" fillId="0" borderId="154" xfId="16" applyFont="1" applyFill="1" applyBorder="1" applyAlignment="1" applyProtection="1">
      <alignment vertical="center" wrapText="1"/>
    </xf>
    <xf numFmtId="0" fontId="14" fillId="0" borderId="32" xfId="16" applyFont="1" applyFill="1" applyBorder="1" applyAlignment="1" applyProtection="1">
      <alignment vertical="center" wrapText="1"/>
    </xf>
    <xf numFmtId="0" fontId="22" fillId="0" borderId="0" xfId="16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70" xfId="16" applyFont="1" applyFill="1" applyBorder="1" applyAlignment="1" applyProtection="1">
      <alignment vertical="center"/>
    </xf>
    <xf numFmtId="0" fontId="29" fillId="0" borderId="33" xfId="0" applyFont="1" applyFill="1" applyBorder="1" applyAlignment="1">
      <alignment vertical="center"/>
    </xf>
    <xf numFmtId="0" fontId="7" fillId="0" borderId="74" xfId="16" applyFont="1" applyFill="1" applyBorder="1" applyAlignment="1" applyProtection="1">
      <alignment vertical="center"/>
    </xf>
    <xf numFmtId="0" fontId="29" fillId="0" borderId="9" xfId="0" applyFont="1" applyFill="1" applyBorder="1" applyAlignment="1">
      <alignment vertical="center"/>
    </xf>
    <xf numFmtId="0" fontId="7" fillId="0" borderId="129" xfId="16" applyFont="1" applyFill="1" applyBorder="1" applyAlignment="1" applyProtection="1">
      <alignment horizontal="center" vertical="center"/>
    </xf>
    <xf numFmtId="0" fontId="0" fillId="0" borderId="195" xfId="0" applyFill="1" applyBorder="1" applyAlignment="1" applyProtection="1">
      <alignment horizontal="center" vertical="center"/>
    </xf>
    <xf numFmtId="0" fontId="7" fillId="0" borderId="91" xfId="16" applyFont="1" applyFill="1" applyBorder="1" applyAlignment="1" applyProtection="1">
      <alignment horizontal="center" vertical="center"/>
    </xf>
    <xf numFmtId="0" fontId="0" fillId="0" borderId="190" xfId="0" applyFill="1" applyBorder="1" applyAlignment="1" applyProtection="1">
      <alignment horizontal="center" vertical="center"/>
    </xf>
    <xf numFmtId="0" fontId="8" fillId="0" borderId="28" xfId="16" applyFont="1" applyFill="1" applyBorder="1" applyAlignment="1" applyProtection="1">
      <alignment horizontal="right" vertical="center" wrapText="1"/>
    </xf>
    <xf numFmtId="0" fontId="0" fillId="0" borderId="28" xfId="0" applyFill="1" applyBorder="1" applyAlignment="1">
      <alignment horizontal="right" vertical="center" wrapText="1"/>
    </xf>
    <xf numFmtId="0" fontId="7" fillId="0" borderId="70" xfId="16" applyFont="1" applyFill="1" applyBorder="1" applyAlignment="1" applyProtection="1">
      <alignment vertical="center" wrapText="1"/>
    </xf>
    <xf numFmtId="0" fontId="29" fillId="0" borderId="33" xfId="0" applyFont="1" applyFill="1" applyBorder="1" applyAlignment="1">
      <alignment vertical="center" wrapText="1"/>
    </xf>
    <xf numFmtId="0" fontId="6" fillId="0" borderId="184" xfId="16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169" xfId="16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92" xfId="0" applyFont="1" applyFill="1" applyBorder="1" applyAlignment="1">
      <alignment vertical="center"/>
    </xf>
    <xf numFmtId="0" fontId="6" fillId="0" borderId="169" xfId="16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92" xfId="0" applyFont="1" applyFill="1" applyBorder="1" applyAlignment="1">
      <alignment horizontal="left" vertical="center"/>
    </xf>
    <xf numFmtId="0" fontId="25" fillId="0" borderId="193" xfId="16" applyFont="1" applyFill="1" applyBorder="1" applyAlignment="1" applyProtection="1">
      <alignment horizontal="center" vertical="center"/>
    </xf>
    <xf numFmtId="0" fontId="45" fillId="0" borderId="194" xfId="0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12" fillId="0" borderId="95" xfId="16" applyFont="1" applyFill="1" applyBorder="1" applyAlignment="1" applyProtection="1">
      <alignment horizontal="left" vertical="center"/>
    </xf>
    <xf numFmtId="0" fontId="0" fillId="0" borderId="111" xfId="0" applyBorder="1" applyAlignment="1">
      <alignment vertical="center"/>
    </xf>
    <xf numFmtId="0" fontId="6" fillId="0" borderId="111" xfId="16" applyFont="1" applyFill="1" applyBorder="1" applyAlignment="1" applyProtection="1">
      <alignment horizontal="right" vertical="center"/>
    </xf>
    <xf numFmtId="0" fontId="11" fillId="0" borderId="0" xfId="16" applyFont="1" applyFill="1" applyAlignment="1" applyProtection="1">
      <alignment horizontal="center" vertical="center"/>
    </xf>
    <xf numFmtId="0" fontId="6" fillId="0" borderId="0" xfId="16" applyFont="1" applyFill="1" applyBorder="1" applyAlignment="1" applyProtection="1">
      <alignment vertical="center"/>
    </xf>
    <xf numFmtId="0" fontId="6" fillId="0" borderId="36" xfId="24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0" xfId="16" quotePrefix="1" applyFont="1" applyFill="1" applyAlignment="1" applyProtection="1">
      <alignment horizontal="center" vertical="center"/>
    </xf>
    <xf numFmtId="0" fontId="6" fillId="0" borderId="35" xfId="24" applyFont="1" applyFill="1" applyBorder="1" applyAlignment="1" applyProtection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36" xfId="0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96" xfId="0" applyFill="1" applyBorder="1" applyAlignment="1">
      <alignment vertical="center"/>
    </xf>
    <xf numFmtId="0" fontId="6" fillId="0" borderId="19" xfId="24" applyFont="1" applyFill="1" applyBorder="1" applyAlignment="1" applyProtection="1">
      <alignment vertical="center"/>
    </xf>
    <xf numFmtId="0" fontId="0" fillId="0" borderId="194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1" fillId="0" borderId="131" xfId="24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6" fillId="0" borderId="35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35" xfId="0" applyFill="1" applyBorder="1" applyAlignment="1">
      <alignment horizontal="right" vertical="center"/>
    </xf>
    <xf numFmtId="0" fontId="6" fillId="0" borderId="11" xfId="24" applyFont="1" applyFill="1" applyBorder="1" applyAlignment="1" applyProtection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6" fillId="0" borderId="35" xfId="24" applyFont="1" applyFill="1" applyBorder="1" applyAlignment="1" applyProtection="1">
      <alignment horizontal="right" vertical="center"/>
    </xf>
    <xf numFmtId="0" fontId="0" fillId="0" borderId="135" xfId="0" applyFill="1" applyBorder="1" applyAlignment="1">
      <alignment vertical="center"/>
    </xf>
    <xf numFmtId="0" fontId="11" fillId="0" borderId="0" xfId="24" applyFont="1" applyFill="1" applyAlignment="1" applyProtection="1">
      <alignment horizontal="center" vertical="center"/>
    </xf>
    <xf numFmtId="0" fontId="9" fillId="0" borderId="0" xfId="24" applyFont="1" applyFill="1" applyBorder="1" applyAlignment="1" applyProtection="1">
      <alignment horizontal="center" vertical="center"/>
    </xf>
    <xf numFmtId="0" fontId="6" fillId="0" borderId="0" xfId="24" applyFont="1" applyFill="1" applyBorder="1" applyAlignment="1" applyProtection="1">
      <alignment vertical="center" wrapText="1"/>
    </xf>
    <xf numFmtId="0" fontId="0" fillId="0" borderId="0" xfId="0" applyFill="1" applyBorder="1" applyAlignment="1"/>
    <xf numFmtId="0" fontId="0" fillId="0" borderId="33" xfId="0" applyFill="1" applyBorder="1" applyAlignment="1"/>
    <xf numFmtId="0" fontId="0" fillId="0" borderId="50" xfId="0" applyFill="1" applyBorder="1" applyAlignment="1">
      <alignment horizontal="right" vertical="center"/>
    </xf>
    <xf numFmtId="0" fontId="0" fillId="0" borderId="182" xfId="0" applyFill="1" applyBorder="1" applyAlignment="1"/>
    <xf numFmtId="0" fontId="0" fillId="0" borderId="134" xfId="0" applyFill="1" applyBorder="1" applyAlignment="1"/>
    <xf numFmtId="0" fontId="0" fillId="0" borderId="35" xfId="0" applyFill="1" applyBorder="1" applyAlignment="1">
      <alignment horizontal="right" vertical="center"/>
    </xf>
    <xf numFmtId="0" fontId="0" fillId="0" borderId="9" xfId="0" applyFill="1" applyBorder="1" applyAlignment="1"/>
    <xf numFmtId="0" fontId="0" fillId="0" borderId="135" xfId="0" applyFill="1" applyBorder="1" applyAlignment="1"/>
    <xf numFmtId="49" fontId="6" fillId="2" borderId="74" xfId="19" applyNumberFormat="1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46" xfId="0" applyFill="1" applyBorder="1" applyAlignment="1" applyProtection="1">
      <alignment vertical="center" wrapText="1"/>
      <protection locked="0"/>
    </xf>
    <xf numFmtId="0" fontId="21" fillId="0" borderId="6" xfId="19" applyFont="1" applyFill="1" applyBorder="1" applyAlignment="1" applyProtection="1">
      <alignment horizontal="center" vertical="center"/>
    </xf>
    <xf numFmtId="0" fontId="14" fillId="0" borderId="0" xfId="19" quotePrefix="1" applyFont="1" applyFill="1" applyAlignment="1" applyProtection="1">
      <alignment horizontal="center" vertical="center"/>
    </xf>
    <xf numFmtId="49" fontId="6" fillId="2" borderId="76" xfId="19" applyNumberFormat="1" applyFont="1" applyFill="1" applyBorder="1" applyAlignment="1" applyProtection="1">
      <alignment horizontal="left" vertical="center" wrapText="1"/>
      <protection locked="0"/>
    </xf>
    <xf numFmtId="0" fontId="0" fillId="0" borderId="182" xfId="0" applyBorder="1" applyAlignment="1" applyProtection="1">
      <alignment horizontal="left" vertical="center" wrapText="1"/>
      <protection locked="0"/>
    </xf>
    <xf numFmtId="0" fontId="0" fillId="0" borderId="186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49" fontId="6" fillId="2" borderId="75" xfId="19" applyNumberFormat="1" applyFont="1" applyFill="1" applyBorder="1" applyAlignment="1" applyProtection="1">
      <alignment horizontal="left" vertical="center" wrapText="1"/>
      <protection locked="0"/>
    </xf>
    <xf numFmtId="0" fontId="0" fillId="0" borderId="121" xfId="0" applyBorder="1" applyAlignment="1" applyProtection="1">
      <alignment horizontal="left" vertical="center" wrapText="1"/>
      <protection locked="0"/>
    </xf>
    <xf numFmtId="0" fontId="0" fillId="0" borderId="163" xfId="0" applyBorder="1" applyAlignment="1" applyProtection="1">
      <alignment horizontal="left" vertical="center" wrapText="1"/>
      <protection locked="0"/>
    </xf>
    <xf numFmtId="0" fontId="19" fillId="0" borderId="0" xfId="18" applyFont="1" applyFill="1" applyBorder="1" applyAlignment="1">
      <alignment vertical="center"/>
    </xf>
    <xf numFmtId="0" fontId="14" fillId="0" borderId="95" xfId="19" applyFont="1" applyFill="1" applyBorder="1" applyAlignment="1" applyProtection="1">
      <alignment horizontal="left" vertical="center"/>
    </xf>
    <xf numFmtId="0" fontId="0" fillId="0" borderId="111" xfId="0" applyFill="1" applyBorder="1" applyAlignment="1">
      <alignment horizontal="left" vertical="center"/>
    </xf>
    <xf numFmtId="0" fontId="0" fillId="0" borderId="119" xfId="0" applyFill="1" applyBorder="1" applyAlignment="1">
      <alignment horizontal="left" vertical="center"/>
    </xf>
    <xf numFmtId="0" fontId="0" fillId="2" borderId="182" xfId="0" applyFill="1" applyBorder="1" applyAlignment="1" applyProtection="1">
      <alignment vertical="center" wrapText="1"/>
      <protection locked="0"/>
    </xf>
    <xf numFmtId="0" fontId="0" fillId="2" borderId="186" xfId="0" applyFill="1" applyBorder="1" applyAlignment="1" applyProtection="1">
      <alignment vertical="center" wrapText="1"/>
      <protection locked="0"/>
    </xf>
    <xf numFmtId="49" fontId="6" fillId="2" borderId="13" xfId="19" applyNumberFormat="1" applyFont="1" applyFill="1" applyBorder="1" applyAlignment="1" applyProtection="1">
      <alignment horizontal="left" vertical="center" wrapText="1"/>
      <protection locked="0"/>
    </xf>
    <xf numFmtId="49" fontId="0" fillId="2" borderId="55" xfId="0" applyNumberFormat="1" applyFill="1" applyBorder="1" applyAlignment="1" applyProtection="1">
      <alignment horizontal="left" vertical="center" wrapText="1"/>
      <protection locked="0"/>
    </xf>
    <xf numFmtId="0" fontId="6" fillId="0" borderId="123" xfId="19" applyFont="1" applyFill="1" applyBorder="1" applyAlignment="1" applyProtection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6" fillId="2" borderId="40" xfId="18" applyNumberFormat="1" applyFont="1" applyFill="1" applyBorder="1" applyAlignment="1" applyProtection="1">
      <alignment horizontal="left" vertical="center" wrapText="1"/>
      <protection locked="0"/>
    </xf>
    <xf numFmtId="0" fontId="1" fillId="2" borderId="159" xfId="0" applyFont="1" applyFill="1" applyBorder="1" applyAlignment="1" applyProtection="1">
      <alignment horizontal="left" vertical="center" wrapText="1"/>
      <protection locked="0"/>
    </xf>
    <xf numFmtId="0" fontId="6" fillId="2" borderId="99" xfId="18" quotePrefix="1" applyNumberFormat="1" applyFont="1" applyFill="1" applyBorder="1" applyAlignment="1" applyProtection="1">
      <alignment horizontal="left" vertical="center" wrapText="1"/>
      <protection locked="0"/>
    </xf>
    <xf numFmtId="0" fontId="1" fillId="2" borderId="160" xfId="0" applyFont="1" applyFill="1" applyBorder="1" applyAlignment="1" applyProtection="1">
      <alignment horizontal="left" vertical="center" wrapText="1"/>
      <protection locked="0"/>
    </xf>
    <xf numFmtId="0" fontId="14" fillId="0" borderId="27" xfId="19" applyFont="1" applyFill="1" applyBorder="1" applyAlignment="1" applyProtection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14" fillId="0" borderId="24" xfId="18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2" xfId="0" applyFont="1" applyFill="1" applyBorder="1" applyAlignment="1">
      <alignment horizontal="center" vertical="center"/>
    </xf>
    <xf numFmtId="0" fontId="6" fillId="0" borderId="15" xfId="18" applyFont="1" applyFill="1" applyBorder="1" applyAlignment="1" applyProtection="1">
      <alignment vertical="center"/>
    </xf>
    <xf numFmtId="0" fontId="0" fillId="0" borderId="197" xfId="0" applyBorder="1" applyAlignment="1">
      <alignment vertical="center"/>
    </xf>
    <xf numFmtId="0" fontId="6" fillId="2" borderId="39" xfId="18" applyNumberFormat="1" applyFont="1" applyFill="1" applyBorder="1" applyAlignment="1" applyProtection="1">
      <alignment horizontal="left" vertical="center" wrapText="1"/>
      <protection locked="0"/>
    </xf>
    <xf numFmtId="0" fontId="1" fillId="2" borderId="158" xfId="0" applyFont="1" applyFill="1" applyBorder="1" applyAlignment="1" applyProtection="1">
      <alignment horizontal="left" vertical="center" wrapText="1"/>
      <protection locked="0"/>
    </xf>
    <xf numFmtId="0" fontId="11" fillId="0" borderId="0" xfId="19" applyFont="1" applyFill="1" applyAlignment="1" applyProtection="1">
      <alignment horizontal="center" vertical="center"/>
    </xf>
    <xf numFmtId="0" fontId="9" fillId="0" borderId="0" xfId="19" applyFont="1" applyFill="1" applyBorder="1" applyAlignment="1" applyProtection="1">
      <alignment horizontal="center" vertical="center"/>
    </xf>
    <xf numFmtId="0" fontId="12" fillId="0" borderId="0" xfId="19" applyFont="1" applyFill="1" applyAlignment="1" applyProtection="1">
      <alignment horizontal="center" vertical="center"/>
    </xf>
    <xf numFmtId="0" fontId="19" fillId="0" borderId="0" xfId="18" quotePrefix="1" applyFont="1" applyFill="1" applyBorder="1" applyAlignment="1">
      <alignment vertical="center"/>
    </xf>
    <xf numFmtId="0" fontId="20" fillId="0" borderId="0" xfId="25" applyFont="1" applyFill="1" applyAlignment="1" applyProtection="1">
      <alignment horizontal="left" vertical="center"/>
    </xf>
    <xf numFmtId="0" fontId="45" fillId="0" borderId="0" xfId="0" applyFont="1" applyFill="1" applyAlignment="1">
      <alignment horizontal="left" vertical="center"/>
    </xf>
    <xf numFmtId="0" fontId="14" fillId="0" borderId="59" xfId="25" applyFont="1" applyFill="1" applyBorder="1" applyAlignment="1" applyProtection="1">
      <alignment horizontal="center" vertical="center"/>
    </xf>
    <xf numFmtId="0" fontId="46" fillId="0" borderId="12" xfId="0" applyFont="1" applyFill="1" applyBorder="1" applyAlignment="1">
      <alignment vertical="center"/>
    </xf>
    <xf numFmtId="0" fontId="46" fillId="0" borderId="181" xfId="0" applyFont="1" applyFill="1" applyBorder="1" applyAlignment="1">
      <alignment vertical="center"/>
    </xf>
    <xf numFmtId="0" fontId="21" fillId="0" borderId="6" xfId="25" applyFont="1" applyFill="1" applyBorder="1" applyAlignment="1" applyProtection="1">
      <alignment horizontal="center" vertical="center"/>
    </xf>
    <xf numFmtId="0" fontId="6" fillId="0" borderId="0" xfId="25" applyFont="1" applyFill="1" applyAlignment="1" applyProtection="1">
      <alignment horizontal="left" vertical="center"/>
    </xf>
    <xf numFmtId="0" fontId="6" fillId="0" borderId="95" xfId="25" applyFont="1" applyFill="1" applyBorder="1" applyAlignment="1" applyProtection="1">
      <alignment vertical="center" wrapText="1"/>
    </xf>
    <xf numFmtId="0" fontId="0" fillId="0" borderId="114" xfId="0" applyFill="1" applyBorder="1" applyAlignment="1">
      <alignment vertical="center"/>
    </xf>
    <xf numFmtId="0" fontId="6" fillId="0" borderId="198" xfId="25" applyFont="1" applyFill="1" applyBorder="1" applyAlignment="1" applyProtection="1">
      <alignment horizontal="center" vertical="center" wrapText="1"/>
    </xf>
    <xf numFmtId="0" fontId="0" fillId="0" borderId="71" xfId="0" applyFill="1" applyBorder="1" applyAlignment="1">
      <alignment vertical="center"/>
    </xf>
    <xf numFmtId="0" fontId="14" fillId="0" borderId="0" xfId="25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49" fontId="6" fillId="2" borderId="74" xfId="28" applyNumberFormat="1" applyFont="1" applyFill="1" applyBorder="1" applyAlignment="1" applyProtection="1">
      <alignment horizontal="left" vertical="center" wrapText="1"/>
      <protection locked="0"/>
    </xf>
    <xf numFmtId="49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6" xfId="28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center"/>
    </xf>
    <xf numFmtId="4" fontId="6" fillId="0" borderId="152" xfId="28" applyNumberFormat="1" applyFont="1" applyFill="1" applyBorder="1" applyAlignment="1" applyProtection="1">
      <alignment vertical="center"/>
    </xf>
    <xf numFmtId="0" fontId="0" fillId="0" borderId="68" xfId="0" applyFill="1" applyBorder="1" applyAlignment="1">
      <alignment vertical="center"/>
    </xf>
    <xf numFmtId="0" fontId="17" fillId="0" borderId="0" xfId="28" applyFont="1" applyFill="1" applyBorder="1" applyAlignment="1" applyProtection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14" fillId="0" borderId="103" xfId="28" applyFont="1" applyFill="1" applyBorder="1" applyAlignment="1">
      <alignment vertical="center" wrapText="1"/>
    </xf>
    <xf numFmtId="0" fontId="2" fillId="0" borderId="82" xfId="0" applyFont="1" applyFill="1" applyBorder="1" applyAlignment="1">
      <alignment vertical="center" wrapText="1"/>
    </xf>
    <xf numFmtId="0" fontId="1" fillId="0" borderId="82" xfId="0" applyFont="1" applyFill="1" applyBorder="1" applyAlignment="1">
      <alignment vertical="center" wrapText="1"/>
    </xf>
    <xf numFmtId="49" fontId="6" fillId="2" borderId="70" xfId="28" applyNumberFormat="1" applyFont="1" applyFill="1" applyBorder="1" applyAlignment="1" applyProtection="1">
      <alignment horizontal="left" vertical="center" wrapText="1"/>
      <protection locked="0"/>
    </xf>
    <xf numFmtId="49" fontId="1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6" xfId="28" applyFont="1" applyFill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0" fillId="0" borderId="126" xfId="0" applyBorder="1" applyAlignment="1">
      <alignment vertical="center"/>
    </xf>
    <xf numFmtId="0" fontId="6" fillId="0" borderId="45" xfId="28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44" xfId="0" applyBorder="1" applyAlignment="1">
      <alignment vertical="center"/>
    </xf>
    <xf numFmtId="0" fontId="6" fillId="0" borderId="80" xfId="28" applyFont="1" applyFill="1" applyBorder="1" applyAlignment="1" applyProtection="1">
      <alignment vertical="center"/>
    </xf>
    <xf numFmtId="0" fontId="0" fillId="0" borderId="67" xfId="0" applyBorder="1" applyAlignment="1">
      <alignment vertical="center"/>
    </xf>
    <xf numFmtId="0" fontId="0" fillId="0" borderId="189" xfId="0" applyBorder="1" applyAlignment="1">
      <alignment vertical="center"/>
    </xf>
    <xf numFmtId="0" fontId="6" fillId="0" borderId="140" xfId="28" applyFont="1" applyFill="1" applyBorder="1" applyAlignment="1">
      <alignment horizontal="center" vertical="center" wrapText="1"/>
    </xf>
    <xf numFmtId="0" fontId="0" fillId="0" borderId="96" xfId="0" applyFill="1" applyBorder="1" applyAlignment="1">
      <alignment horizontal="center" vertical="center"/>
    </xf>
    <xf numFmtId="0" fontId="0" fillId="0" borderId="168" xfId="0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6" fillId="0" borderId="69" xfId="28" applyFont="1" applyFill="1" applyBorder="1" applyAlignment="1" applyProtection="1">
      <alignment horizontal="center" vertical="center" wrapText="1"/>
    </xf>
    <xf numFmtId="0" fontId="6" fillId="0" borderId="69" xfId="28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141" xfId="28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11" fillId="0" borderId="0" xfId="28" applyFont="1" applyFill="1" applyAlignment="1" applyProtection="1">
      <alignment horizontal="center" vertical="center"/>
    </xf>
    <xf numFmtId="0" fontId="9" fillId="0" borderId="0" xfId="28" applyFont="1" applyFill="1" applyBorder="1" applyAlignment="1" applyProtection="1">
      <alignment horizontal="center" vertical="center"/>
    </xf>
    <xf numFmtId="0" fontId="12" fillId="0" borderId="0" xfId="28" applyFont="1" applyFill="1" applyAlignment="1">
      <alignment horizontal="center" vertical="center"/>
    </xf>
    <xf numFmtId="0" fontId="17" fillId="0" borderId="0" xfId="28" applyFont="1" applyFill="1" applyAlignment="1" applyProtection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4" fillId="0" borderId="37" xfId="28" applyFont="1" applyFill="1" applyBorder="1" applyAlignment="1" applyProtection="1">
      <alignment horizontal="right" vertical="center"/>
    </xf>
    <xf numFmtId="0" fontId="0" fillId="0" borderId="37" xfId="0" applyFill="1" applyBorder="1" applyAlignment="1">
      <alignment vertical="center"/>
    </xf>
    <xf numFmtId="0" fontId="6" fillId="0" borderId="59" xfId="28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0" fillId="0" borderId="152" xfId="28" applyFont="1" applyFill="1" applyBorder="1" applyAlignment="1">
      <alignment vertical="center" wrapText="1"/>
    </xf>
    <xf numFmtId="0" fontId="6" fillId="0" borderId="68" xfId="0" applyFont="1" applyFill="1" applyBorder="1" applyAlignment="1">
      <alignment vertical="center" wrapText="1"/>
    </xf>
    <xf numFmtId="0" fontId="33" fillId="0" borderId="0" xfId="28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14" fillId="0" borderId="0" xfId="28" applyNumberFormat="1" applyFont="1" applyFill="1" applyBorder="1" applyAlignment="1" applyProtection="1">
      <alignment horizontal="center" vertical="center"/>
    </xf>
    <xf numFmtId="0" fontId="20" fillId="0" borderId="59" xfId="28" applyFont="1" applyFill="1" applyBorder="1" applyAlignment="1">
      <alignment vertical="center" wrapText="1"/>
    </xf>
    <xf numFmtId="0" fontId="20" fillId="0" borderId="12" xfId="28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0" fillId="0" borderId="12" xfId="0" applyFill="1" applyBorder="1" applyAlignment="1">
      <alignment horizontal="right" vertical="center" wrapText="1"/>
    </xf>
    <xf numFmtId="0" fontId="0" fillId="0" borderId="181" xfId="0" applyFill="1" applyBorder="1" applyAlignment="1">
      <alignment horizontal="right" vertical="center" wrapText="1"/>
    </xf>
    <xf numFmtId="0" fontId="19" fillId="0" borderId="0" xfId="28" applyFont="1" applyFill="1" applyBorder="1" applyAlignment="1" applyProtection="1">
      <alignment vertical="center"/>
    </xf>
    <xf numFmtId="0" fontId="39" fillId="0" borderId="0" xfId="0" applyFont="1" applyFill="1" applyBorder="1" applyAlignment="1">
      <alignment vertical="center"/>
    </xf>
    <xf numFmtId="0" fontId="14" fillId="0" borderId="12" xfId="28" applyFont="1" applyFill="1" applyBorder="1" applyAlignment="1" applyProtection="1">
      <alignment horizontal="right" vertical="center"/>
    </xf>
    <xf numFmtId="0" fontId="25" fillId="0" borderId="95" xfId="28" applyFont="1" applyFill="1" applyBorder="1" applyAlignment="1" applyProtection="1">
      <alignment horizontal="right" vertical="center"/>
    </xf>
    <xf numFmtId="0" fontId="27" fillId="0" borderId="111" xfId="0" applyFont="1" applyFill="1" applyBorder="1" applyAlignment="1">
      <alignment vertical="center"/>
    </xf>
    <xf numFmtId="0" fontId="22" fillId="0" borderId="0" xfId="28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0" borderId="0" xfId="28" applyFont="1" applyFill="1" applyBorder="1" applyAlignment="1" applyProtection="1">
      <alignment vertical="center"/>
    </xf>
    <xf numFmtId="0" fontId="14" fillId="0" borderId="6" xfId="22" quotePrefix="1" applyFont="1" applyFill="1" applyBorder="1" applyAlignment="1" applyProtection="1">
      <alignment horizontal="center" vertical="center"/>
    </xf>
    <xf numFmtId="0" fontId="11" fillId="0" borderId="0" xfId="22" applyFont="1" applyFill="1" applyAlignment="1" applyProtection="1">
      <alignment horizontal="center" vertical="center"/>
    </xf>
    <xf numFmtId="0" fontId="9" fillId="0" borderId="0" xfId="22" applyFont="1" applyFill="1" applyBorder="1" applyAlignment="1" applyProtection="1">
      <alignment horizontal="center" vertical="center"/>
    </xf>
    <xf numFmtId="0" fontId="8" fillId="0" borderId="35" xfId="22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0" fontId="14" fillId="0" borderId="102" xfId="22" applyFont="1" applyFill="1" applyBorder="1" applyAlignment="1" applyProtection="1">
      <alignment horizontal="right" vertical="center"/>
    </xf>
    <xf numFmtId="0" fontId="1" fillId="0" borderId="68" xfId="0" applyFont="1" applyFill="1" applyBorder="1" applyAlignment="1">
      <alignment vertical="center"/>
    </xf>
    <xf numFmtId="0" fontId="11" fillId="0" borderId="0" xfId="29" applyFont="1" applyFill="1" applyAlignment="1" applyProtection="1">
      <alignment horizontal="center" vertical="center"/>
    </xf>
    <xf numFmtId="0" fontId="9" fillId="0" borderId="0" xfId="29" applyFont="1" applyFill="1" applyBorder="1" applyAlignment="1" applyProtection="1">
      <alignment horizontal="center" vertical="center"/>
    </xf>
    <xf numFmtId="0" fontId="17" fillId="0" borderId="59" xfId="29" applyFont="1" applyFill="1" applyBorder="1" applyAlignment="1" applyProtection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20" xfId="0" applyFont="1" applyFill="1" applyBorder="1" applyAlignment="1">
      <alignment horizontal="right" vertical="center"/>
    </xf>
    <xf numFmtId="0" fontId="14" fillId="0" borderId="6" xfId="29" quotePrefix="1" applyFont="1" applyFill="1" applyBorder="1" applyAlignment="1" applyProtection="1">
      <alignment horizontal="center" vertical="center"/>
    </xf>
    <xf numFmtId="0" fontId="14" fillId="0" borderId="0" xfId="23" quotePrefix="1" applyFont="1" applyFill="1" applyAlignment="1" applyProtection="1">
      <alignment horizontal="center" vertical="center"/>
    </xf>
    <xf numFmtId="0" fontId="6" fillId="0" borderId="76" xfId="23" applyFont="1" applyFill="1" applyBorder="1" applyAlignment="1" applyProtection="1">
      <alignment vertical="center"/>
    </xf>
    <xf numFmtId="0" fontId="1" fillId="0" borderId="182" xfId="0" applyFont="1" applyFill="1" applyBorder="1" applyAlignment="1" applyProtection="1">
      <alignment vertical="center"/>
    </xf>
    <xf numFmtId="0" fontId="6" fillId="0" borderId="74" xfId="23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72" xfId="23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21" fillId="0" borderId="6" xfId="23" applyFont="1" applyFill="1" applyBorder="1" applyAlignment="1" applyProtection="1">
      <alignment horizontal="center" vertical="center"/>
    </xf>
    <xf numFmtId="0" fontId="11" fillId="0" borderId="0" xfId="23" applyFont="1" applyFill="1" applyAlignment="1" applyProtection="1">
      <alignment horizontal="center" vertical="center"/>
    </xf>
    <xf numFmtId="0" fontId="9" fillId="0" borderId="0" xfId="23" applyFont="1" applyFill="1" applyBorder="1" applyAlignment="1" applyProtection="1">
      <alignment horizontal="center" vertical="center"/>
    </xf>
    <xf numFmtId="0" fontId="14" fillId="0" borderId="131" xfId="23" applyFont="1" applyFill="1" applyBorder="1" applyAlignment="1" applyProtection="1">
      <alignment vertical="center"/>
    </xf>
    <xf numFmtId="0" fontId="0" fillId="0" borderId="131" xfId="0" applyBorder="1" applyAlignment="1">
      <alignment vertical="center"/>
    </xf>
    <xf numFmtId="0" fontId="17" fillId="0" borderId="103" xfId="23" applyFont="1" applyFill="1" applyBorder="1" applyAlignment="1" applyProtection="1">
      <alignment vertical="center"/>
    </xf>
    <xf numFmtId="0" fontId="1" fillId="0" borderId="82" xfId="0" applyFont="1" applyFill="1" applyBorder="1" applyAlignment="1">
      <alignment vertical="center"/>
    </xf>
    <xf numFmtId="0" fontId="17" fillId="0" borderId="95" xfId="23" applyFont="1" applyFill="1" applyBorder="1" applyAlignment="1" applyProtection="1">
      <alignment vertical="center"/>
    </xf>
    <xf numFmtId="0" fontId="0" fillId="0" borderId="111" xfId="0" applyFill="1" applyBorder="1" applyAlignment="1">
      <alignment vertical="center"/>
    </xf>
    <xf numFmtId="0" fontId="0" fillId="0" borderId="119" xfId="0" applyFill="1" applyBorder="1" applyAlignment="1">
      <alignment vertical="center"/>
    </xf>
    <xf numFmtId="49" fontId="6" fillId="2" borderId="75" xfId="23" applyNumberFormat="1" applyFont="1" applyFill="1" applyBorder="1" applyAlignment="1" applyProtection="1">
      <alignment horizontal="left" vertical="center"/>
      <protection locked="0"/>
    </xf>
    <xf numFmtId="0" fontId="0" fillId="2" borderId="121" xfId="0" applyFill="1" applyBorder="1" applyAlignment="1" applyProtection="1">
      <alignment horizontal="left" vertical="center"/>
      <protection locked="0"/>
    </xf>
    <xf numFmtId="0" fontId="0" fillId="2" borderId="163" xfId="0" applyFill="1" applyBorder="1" applyAlignment="1" applyProtection="1">
      <alignment horizontal="left" vertical="center"/>
      <protection locked="0"/>
    </xf>
    <xf numFmtId="49" fontId="6" fillId="2" borderId="76" xfId="23" applyNumberFormat="1" applyFont="1" applyFill="1" applyBorder="1" applyAlignment="1" applyProtection="1">
      <alignment horizontal="left" vertical="center"/>
      <protection locked="0"/>
    </xf>
    <xf numFmtId="0" fontId="0" fillId="2" borderId="182" xfId="0" applyFill="1" applyBorder="1" applyAlignment="1" applyProtection="1">
      <alignment horizontal="left" vertical="center"/>
      <protection locked="0"/>
    </xf>
    <xf numFmtId="0" fontId="0" fillId="2" borderId="186" xfId="0" applyFill="1" applyBorder="1" applyAlignment="1" applyProtection="1">
      <alignment horizontal="left" vertical="center"/>
      <protection locked="0"/>
    </xf>
    <xf numFmtId="49" fontId="6" fillId="2" borderId="74" xfId="23" applyNumberFormat="1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14" fillId="0" borderId="59" xfId="23" applyFont="1" applyFill="1" applyBorder="1" applyAlignment="1" applyProtection="1">
      <alignment horizontal="right"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131" xfId="23" applyFont="1" applyFill="1" applyBorder="1" applyAlignment="1" applyProtection="1">
      <alignment horizontal="center" vertical="center"/>
    </xf>
    <xf numFmtId="0" fontId="0" fillId="0" borderId="131" xfId="0" applyBorder="1" applyAlignment="1">
      <alignment horizontal="center" vertical="center"/>
    </xf>
    <xf numFmtId="0" fontId="32" fillId="0" borderId="6" xfId="21" applyFont="1" applyFill="1" applyBorder="1" applyAlignment="1" applyProtection="1">
      <alignment horizontal="center" vertical="center"/>
    </xf>
    <xf numFmtId="0" fontId="14" fillId="0" borderId="0" xfId="21" quotePrefix="1" applyFont="1" applyFill="1" applyAlignment="1" applyProtection="1">
      <alignment horizontal="center" vertical="center"/>
    </xf>
    <xf numFmtId="49" fontId="6" fillId="2" borderId="7" xfId="21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4" xfId="28" applyFont="1" applyFill="1" applyBorder="1" applyAlignment="1" applyProtection="1">
      <alignment vertical="center" wrapText="1"/>
    </xf>
    <xf numFmtId="0" fontId="23" fillId="0" borderId="26" xfId="0" applyFont="1" applyFill="1" applyBorder="1" applyAlignment="1" applyProtection="1">
      <alignment vertical="center"/>
    </xf>
    <xf numFmtId="0" fontId="6" fillId="0" borderId="143" xfId="21" applyFont="1" applyFill="1" applyBorder="1" applyAlignment="1" applyProtection="1">
      <alignment horizontal="center" vertical="center"/>
    </xf>
    <xf numFmtId="0" fontId="1" fillId="0" borderId="172" xfId="0" applyFont="1" applyFill="1" applyBorder="1" applyAlignment="1">
      <alignment vertical="center"/>
    </xf>
    <xf numFmtId="0" fontId="6" fillId="0" borderId="141" xfId="21" applyFont="1" applyFill="1" applyBorder="1" applyAlignment="1" applyProtection="1">
      <alignment horizontal="center" vertical="center"/>
    </xf>
    <xf numFmtId="0" fontId="1" fillId="0" borderId="85" xfId="0" applyFont="1" applyFill="1" applyBorder="1" applyAlignment="1">
      <alignment vertical="center"/>
    </xf>
    <xf numFmtId="0" fontId="6" fillId="0" borderId="69" xfId="0" applyFont="1" applyFill="1" applyBorder="1" applyAlignment="1" applyProtection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49" fontId="6" fillId="2" borderId="34" xfId="21" applyNumberFormat="1" applyFont="1" applyFill="1" applyBorder="1" applyAlignment="1" applyProtection="1">
      <alignment horizontal="left" vertical="center" wrapText="1"/>
      <protection locked="0"/>
    </xf>
    <xf numFmtId="49" fontId="6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8" xfId="21" applyNumberFormat="1" applyFont="1" applyFill="1" applyBorder="1" applyAlignment="1" applyProtection="1">
      <alignment horizontal="left" vertical="center" wrapText="1"/>
      <protection locked="0"/>
    </xf>
    <xf numFmtId="49" fontId="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21" applyFont="1" applyFill="1" applyAlignment="1" applyProtection="1">
      <alignment horizontal="center" vertical="center"/>
    </xf>
    <xf numFmtId="0" fontId="9" fillId="0" borderId="0" xfId="21" applyFont="1" applyFill="1" applyBorder="1" applyAlignment="1" applyProtection="1">
      <alignment horizontal="center" vertical="center"/>
    </xf>
    <xf numFmtId="0" fontId="12" fillId="0" borderId="0" xfId="2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4" fillId="0" borderId="69" xfId="21" applyFont="1" applyFill="1" applyBorder="1" applyAlignment="1" applyProtection="1">
      <alignment vertical="center"/>
    </xf>
    <xf numFmtId="0" fontId="6" fillId="0" borderId="143" xfId="0" applyFont="1" applyFill="1" applyBorder="1" applyAlignment="1" applyProtection="1">
      <alignment vertical="center"/>
    </xf>
    <xf numFmtId="0" fontId="6" fillId="0" borderId="84" xfId="21" applyFont="1" applyFill="1" applyBorder="1" applyAlignment="1" applyProtection="1">
      <alignment vertical="center"/>
    </xf>
    <xf numFmtId="0" fontId="6" fillId="0" borderId="172" xfId="0" applyFont="1" applyFill="1" applyBorder="1" applyAlignment="1" applyProtection="1">
      <alignment vertical="center"/>
    </xf>
    <xf numFmtId="49" fontId="6" fillId="2" borderId="72" xfId="21" applyNumberFormat="1" applyFont="1" applyFill="1" applyBorder="1" applyAlignment="1" applyProtection="1">
      <alignment horizontal="left" vertical="center" wrapText="1"/>
      <protection locked="0"/>
    </xf>
    <xf numFmtId="49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4" xfId="21" applyNumberFormat="1" applyFont="1" applyFill="1" applyBorder="1" applyAlignment="1" applyProtection="1">
      <alignment horizontal="left" vertical="center" wrapText="1"/>
      <protection locked="0"/>
    </xf>
    <xf numFmtId="49" fontId="6" fillId="2" borderId="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21" applyFont="1" applyFill="1" applyBorder="1" applyAlignment="1" applyProtection="1">
      <alignment horizontal="center" vertical="center" wrapText="1"/>
    </xf>
    <xf numFmtId="0" fontId="6" fillId="0" borderId="84" xfId="0" applyFont="1" applyFill="1" applyBorder="1" applyAlignment="1" applyProtection="1">
      <alignment horizontal="center" vertical="center"/>
    </xf>
    <xf numFmtId="0" fontId="0" fillId="0" borderId="85" xfId="0" applyFill="1" applyBorder="1" applyAlignment="1">
      <alignment horizontal="center" vertical="center"/>
    </xf>
    <xf numFmtId="49" fontId="6" fillId="2" borderId="63" xfId="28" applyNumberFormat="1" applyFont="1" applyFill="1" applyBorder="1" applyAlignment="1" applyProtection="1">
      <alignment horizontal="left" vertical="center" wrapText="1"/>
      <protection locked="0"/>
    </xf>
    <xf numFmtId="49" fontId="1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4" xfId="21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67" xfId="21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 vertical="center"/>
    </xf>
    <xf numFmtId="0" fontId="6" fillId="0" borderId="69" xfId="21" applyFont="1" applyFill="1" applyBorder="1" applyAlignment="1" applyProtection="1">
      <alignment horizontal="center" vertical="center"/>
    </xf>
    <xf numFmtId="0" fontId="6" fillId="0" borderId="26" xfId="21" applyFont="1" applyFill="1" applyBorder="1" applyAlignment="1" applyProtection="1">
      <alignment vertical="center"/>
    </xf>
    <xf numFmtId="0" fontId="0" fillId="0" borderId="23" xfId="0" applyBorder="1" applyAlignment="1">
      <alignment vertical="center"/>
    </xf>
    <xf numFmtId="49" fontId="6" fillId="2" borderId="62" xfId="28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0" xfId="28" applyFont="1" applyFill="1" applyBorder="1" applyAlignment="1" applyProtection="1">
      <alignment vertical="center" wrapText="1"/>
    </xf>
    <xf numFmtId="0" fontId="6" fillId="0" borderId="168" xfId="0" applyFont="1" applyFill="1" applyBorder="1" applyAlignment="1" applyProtection="1">
      <alignment vertical="center"/>
    </xf>
    <xf numFmtId="0" fontId="14" fillId="0" borderId="143" xfId="21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172" xfId="21" applyFont="1" applyFill="1" applyBorder="1" applyAlignment="1" applyProtection="1">
      <alignment vertical="center"/>
    </xf>
    <xf numFmtId="0" fontId="6" fillId="0" borderId="194" xfId="0" applyFont="1" applyFill="1" applyBorder="1" applyAlignment="1" applyProtection="1">
      <alignment vertical="center"/>
    </xf>
    <xf numFmtId="0" fontId="32" fillId="0" borderId="6" xfId="27" applyFont="1" applyFill="1" applyBorder="1" applyAlignment="1" applyProtection="1">
      <alignment horizontal="center" vertical="center"/>
    </xf>
    <xf numFmtId="0" fontId="14" fillId="0" borderId="0" xfId="27" quotePrefix="1" applyFont="1" applyFill="1" applyAlignment="1" applyProtection="1">
      <alignment horizontal="center" vertical="center"/>
    </xf>
    <xf numFmtId="49" fontId="14" fillId="2" borderId="120" xfId="27" applyNumberFormat="1" applyFont="1" applyFill="1" applyBorder="1" applyAlignment="1" applyProtection="1">
      <alignment horizontal="center" vertical="center"/>
      <protection locked="0"/>
    </xf>
    <xf numFmtId="49" fontId="1" fillId="2" borderId="168" xfId="0" applyNumberFormat="1" applyFont="1" applyFill="1" applyBorder="1" applyAlignment="1" applyProtection="1">
      <alignment horizontal="center" vertical="center"/>
      <protection locked="0"/>
    </xf>
    <xf numFmtId="1" fontId="6" fillId="2" borderId="100" xfId="0" applyNumberFormat="1" applyFont="1" applyFill="1" applyBorder="1" applyAlignment="1" applyProtection="1">
      <alignment horizontal="center" vertical="center"/>
      <protection locked="0"/>
    </xf>
    <xf numFmtId="1" fontId="0" fillId="2" borderId="84" xfId="0" applyNumberFormat="1" applyFill="1" applyBorder="1" applyAlignment="1" applyProtection="1">
      <alignment horizontal="center" vertical="center"/>
      <protection locked="0"/>
    </xf>
    <xf numFmtId="172" fontId="6" fillId="2" borderId="178" xfId="27" applyNumberFormat="1" applyFont="1" applyFill="1" applyBorder="1" applyAlignment="1" applyProtection="1">
      <alignment horizontal="center" vertical="center"/>
      <protection locked="0"/>
    </xf>
    <xf numFmtId="172" fontId="0" fillId="2" borderId="85" xfId="0" applyNumberFormat="1" applyFill="1" applyBorder="1" applyAlignment="1" applyProtection="1">
      <alignment horizontal="center" vertical="center"/>
      <protection locked="0"/>
    </xf>
    <xf numFmtId="49" fontId="14" fillId="2" borderId="96" xfId="27" applyNumberFormat="1" applyFont="1" applyFill="1" applyBorder="1" applyAlignment="1" applyProtection="1">
      <alignment horizontal="center" vertical="center"/>
      <protection locked="0"/>
    </xf>
    <xf numFmtId="49" fontId="1" fillId="2" borderId="127" xfId="0" applyNumberFormat="1" applyFont="1" applyFill="1" applyBorder="1" applyAlignment="1" applyProtection="1">
      <alignment horizontal="center" vertic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199" xfId="0" applyNumberFormat="1" applyFill="1" applyBorder="1" applyAlignment="1" applyProtection="1">
      <alignment horizontal="center" vertical="center"/>
      <protection locked="0"/>
    </xf>
    <xf numFmtId="172" fontId="0" fillId="2" borderId="200" xfId="0" applyNumberFormat="1" applyFill="1" applyBorder="1" applyAlignment="1" applyProtection="1">
      <alignment horizontal="center" vertical="center"/>
      <protection locked="0"/>
    </xf>
    <xf numFmtId="49" fontId="6" fillId="0" borderId="120" xfId="27" applyNumberFormat="1" applyFont="1" applyFill="1" applyBorder="1" applyAlignment="1" applyProtection="1">
      <alignment horizontal="center" vertical="center"/>
    </xf>
    <xf numFmtId="0" fontId="1" fillId="0" borderId="168" xfId="0" applyFont="1" applyFill="1" applyBorder="1" applyAlignment="1">
      <alignment horizontal="center" vertical="center"/>
    </xf>
    <xf numFmtId="1" fontId="6" fillId="0" borderId="100" xfId="0" applyNumberFormat="1" applyFont="1" applyFill="1" applyBorder="1" applyAlignment="1" applyProtection="1">
      <alignment horizontal="center" vertical="center"/>
    </xf>
    <xf numFmtId="1" fontId="0" fillId="0" borderId="84" xfId="0" applyNumberFormat="1" applyFill="1" applyBorder="1" applyAlignment="1" applyProtection="1">
      <alignment horizontal="center" vertical="center"/>
    </xf>
    <xf numFmtId="172" fontId="6" fillId="0" borderId="178" xfId="27" applyNumberFormat="1" applyFont="1" applyFill="1" applyBorder="1" applyAlignment="1" applyProtection="1">
      <alignment horizontal="center" vertical="center"/>
    </xf>
    <xf numFmtId="172" fontId="0" fillId="0" borderId="85" xfId="0" applyNumberFormat="1" applyFill="1" applyBorder="1" applyAlignment="1" applyProtection="1">
      <alignment horizontal="center" vertical="center"/>
    </xf>
    <xf numFmtId="0" fontId="11" fillId="0" borderId="0" xfId="27" applyFont="1" applyFill="1" applyAlignment="1" applyProtection="1">
      <alignment horizontal="center" vertical="center"/>
    </xf>
    <xf numFmtId="0" fontId="9" fillId="0" borderId="0" xfId="27" applyFont="1" applyFill="1" applyBorder="1" applyAlignment="1" applyProtection="1">
      <alignment horizontal="center" vertical="center"/>
    </xf>
    <xf numFmtId="0" fontId="12" fillId="0" borderId="0" xfId="27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4" fillId="0" borderId="140" xfId="27" applyFont="1" applyFill="1" applyBorder="1" applyAlignment="1" applyProtection="1">
      <alignment horizontal="center" vertical="center"/>
    </xf>
    <xf numFmtId="0" fontId="14" fillId="0" borderId="168" xfId="27" applyFont="1" applyFill="1" applyBorder="1" applyAlignment="1" applyProtection="1">
      <alignment horizontal="center" vertical="center"/>
    </xf>
    <xf numFmtId="0" fontId="32" fillId="0" borderId="0" xfId="27" applyFont="1" applyFill="1" applyAlignment="1">
      <alignment horizontal="center" vertical="center"/>
    </xf>
    <xf numFmtId="0" fontId="14" fillId="0" borderId="0" xfId="27" quotePrefix="1" applyFont="1" applyFill="1" applyAlignment="1">
      <alignment horizontal="center" vertical="center"/>
    </xf>
    <xf numFmtId="0" fontId="11" fillId="0" borderId="0" xfId="27" applyFont="1" applyFill="1" applyAlignment="1">
      <alignment horizontal="center" vertical="center"/>
    </xf>
    <xf numFmtId="0" fontId="12" fillId="0" borderId="0" xfId="27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201" xfId="27" applyFont="1" applyFill="1" applyBorder="1" applyAlignment="1">
      <alignment horizontal="right" vertical="center"/>
    </xf>
    <xf numFmtId="0" fontId="0" fillId="0" borderId="151" xfId="0" applyFill="1" applyBorder="1" applyAlignment="1">
      <alignment horizontal="right" vertical="center"/>
    </xf>
    <xf numFmtId="0" fontId="18" fillId="0" borderId="27" xfId="27" applyFont="1" applyFill="1" applyBorder="1" applyAlignment="1" applyProtection="1">
      <alignment horizontal="right" vertical="center" wrapText="1"/>
    </xf>
    <xf numFmtId="0" fontId="18" fillId="0" borderId="29" xfId="27" applyFont="1" applyFill="1" applyBorder="1" applyAlignment="1" applyProtection="1">
      <alignment horizontal="right" vertical="center" wrapText="1"/>
    </xf>
    <xf numFmtId="0" fontId="6" fillId="2" borderId="33" xfId="27" applyFont="1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14" fillId="0" borderId="72" xfId="27" applyFont="1" applyFill="1" applyBorder="1" applyAlignment="1" applyProtection="1">
      <alignment horizontal="center" vertical="center"/>
    </xf>
    <xf numFmtId="0" fontId="1" fillId="0" borderId="126" xfId="0" applyFont="1" applyFill="1" applyBorder="1" applyAlignment="1" applyProtection="1">
      <alignment horizontal="center" vertical="center"/>
    </xf>
    <xf numFmtId="0" fontId="20" fillId="0" borderId="27" xfId="27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</xf>
    <xf numFmtId="0" fontId="14" fillId="0" borderId="6" xfId="27" quotePrefix="1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0" borderId="115" xfId="23" applyFont="1" applyFill="1" applyBorder="1" applyAlignment="1" applyProtection="1">
      <alignment horizontal="right" vertical="center" wrapText="1"/>
    </xf>
    <xf numFmtId="0" fontId="1" fillId="0" borderId="108" xfId="0" applyFont="1" applyFill="1" applyBorder="1" applyAlignment="1">
      <alignment horizontal="right" vertical="center" wrapText="1"/>
    </xf>
    <xf numFmtId="0" fontId="14" fillId="0" borderId="202" xfId="23" applyFont="1" applyFill="1" applyBorder="1" applyAlignment="1" applyProtection="1">
      <alignment horizontal="right" vertical="center" wrapText="1"/>
    </xf>
    <xf numFmtId="0" fontId="0" fillId="0" borderId="203" xfId="0" applyFill="1" applyBorder="1" applyAlignment="1">
      <alignment horizontal="right" vertical="center" wrapText="1"/>
    </xf>
    <xf numFmtId="0" fontId="14" fillId="0" borderId="63" xfId="27" applyFont="1" applyFill="1" applyBorder="1" applyAlignment="1" applyProtection="1">
      <alignment horizontal="right" vertical="center"/>
    </xf>
    <xf numFmtId="0" fontId="1" fillId="0" borderId="34" xfId="0" applyFont="1" applyFill="1" applyBorder="1" applyAlignment="1">
      <alignment vertical="center"/>
    </xf>
    <xf numFmtId="0" fontId="14" fillId="0" borderId="128" xfId="27" applyFont="1" applyFill="1" applyBorder="1" applyAlignment="1" applyProtection="1">
      <alignment horizontal="right" vertical="center"/>
    </xf>
    <xf numFmtId="0" fontId="1" fillId="0" borderId="116" xfId="0" applyFont="1" applyFill="1" applyBorder="1" applyAlignment="1">
      <alignment vertical="center"/>
    </xf>
    <xf numFmtId="0" fontId="14" fillId="0" borderId="74" xfId="27" applyFont="1" applyFill="1" applyBorder="1" applyAlignment="1" applyProtection="1">
      <alignment horizontal="right" vertical="center"/>
    </xf>
    <xf numFmtId="0" fontId="1" fillId="0" borderId="9" xfId="0" applyFont="1" applyFill="1" applyBorder="1" applyAlignment="1">
      <alignment vertical="center"/>
    </xf>
    <xf numFmtId="0" fontId="14" fillId="0" borderId="79" xfId="27" applyFont="1" applyFill="1" applyBorder="1" applyAlignment="1" applyProtection="1">
      <alignment horizontal="right" vertical="center"/>
    </xf>
    <xf numFmtId="0" fontId="1" fillId="0" borderId="90" xfId="0" applyFont="1" applyFill="1" applyBorder="1" applyAlignment="1">
      <alignment vertical="center"/>
    </xf>
    <xf numFmtId="0" fontId="14" fillId="0" borderId="87" xfId="27" applyFont="1" applyFill="1" applyBorder="1" applyAlignment="1" applyProtection="1">
      <alignment horizontal="right" vertical="center"/>
    </xf>
    <xf numFmtId="0" fontId="1" fillId="0" borderId="88" xfId="0" applyFont="1" applyFill="1" applyBorder="1" applyAlignment="1">
      <alignment vertical="center"/>
    </xf>
    <xf numFmtId="0" fontId="12" fillId="0" borderId="0" xfId="27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4" fillId="0" borderId="0" xfId="27" applyFont="1" applyFill="1" applyAlignment="1" applyProtection="1">
      <alignment horizontal="center" vertical="center"/>
    </xf>
    <xf numFmtId="0" fontId="12" fillId="0" borderId="0" xfId="22" applyFont="1" applyFill="1" applyAlignment="1" applyProtection="1">
      <alignment horizontal="center" vertical="center"/>
    </xf>
    <xf numFmtId="0" fontId="12" fillId="0" borderId="0" xfId="29" applyFont="1" applyFill="1" applyAlignment="1" applyProtection="1">
      <alignment horizontal="center" vertical="center"/>
    </xf>
    <xf numFmtId="0" fontId="1" fillId="0" borderId="0" xfId="13" applyFill="1" applyAlignment="1">
      <alignment horizontal="center" vertical="center"/>
    </xf>
  </cellXfs>
  <cellStyles count="30">
    <cellStyle name="Currency 2" xfId="1"/>
    <cellStyle name="Currency 3" xfId="2"/>
    <cellStyle name="Currency 4" xfId="3"/>
    <cellStyle name="Currency 5" xfId="4"/>
    <cellStyle name="Hyperlink" xfId="5" builtinId="8"/>
    <cellStyle name="Hyperlink 2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4 2" xfId="12"/>
    <cellStyle name="Normal 5" xfId="13"/>
    <cellStyle name="Normal 5 2" xfId="14"/>
    <cellStyle name="Normal 6" xfId="15"/>
    <cellStyle name="Normal_Balance-1" xfId="16"/>
    <cellStyle name="Normal_bank-12 (2)" xfId="17"/>
    <cellStyle name="Normal_CASH WK-3" xfId="18"/>
    <cellStyle name="Normal_COMP BAL WK-4" xfId="19"/>
    <cellStyle name="Normal_Constants " xfId="20"/>
    <cellStyle name="Normal_EXPENSE WK-10 (2)" xfId="21"/>
    <cellStyle name="Normal_IKT-IN WK-7 (2)" xfId="22"/>
    <cellStyle name="Normal_INCOME WK-9 (2)" xfId="23"/>
    <cellStyle name="Normal_Income-2" xfId="24"/>
    <cellStyle name="Normal_INVENT WK-5 (3)" xfId="25"/>
    <cellStyle name="Normal_Me-Info-11 (2)" xfId="26"/>
    <cellStyle name="Normal_NEWS WK-13 (2)" xfId="27"/>
    <cellStyle name="Normal_PROP  WK-6 (2)" xfId="28"/>
    <cellStyle name="Normal_TRANS WK-8 (2)" xfId="29"/>
  </cellStyles>
  <dxfs count="44"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ont>
        <u val="double"/>
        <color rgb="FFFF0000"/>
      </font>
    </dxf>
    <dxf>
      <font>
        <color rgb="FF00B050"/>
      </font>
    </dxf>
    <dxf>
      <font>
        <u val="double"/>
        <color rgb="FFFF0000"/>
      </font>
    </dxf>
    <dxf>
      <font>
        <u/>
        <color theme="9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0</xdr:rowOff>
    </xdr:from>
    <xdr:to>
      <xdr:col>4</xdr:col>
      <xdr:colOff>390525</xdr:colOff>
      <xdr:row>3</xdr:row>
      <xdr:rowOff>180975</xdr:rowOff>
    </xdr:to>
    <xdr:pic>
      <xdr:nvPicPr>
        <xdr:cNvPr id="2581" name="Picture 14" descr="sca%20logo">
          <a:extLst>
            <a:ext uri="{FF2B5EF4-FFF2-40B4-BE49-F238E27FC236}">
              <a16:creationId xmlns:a16="http://schemas.microsoft.com/office/drawing/2014/main" xmlns="" id="{00000000-0008-0000-0000-00001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90525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29</xdr:row>
          <xdr:rowOff>38100</xdr:rowOff>
        </xdr:from>
        <xdr:to>
          <xdr:col>1</xdr:col>
          <xdr:colOff>1876425</xdr:colOff>
          <xdr:row>30</xdr:row>
          <xdr:rowOff>19050</xdr:rowOff>
        </xdr:to>
        <xdr:sp macro="" textlink="">
          <xdr:nvSpPr>
            <xdr:cNvPr id="2050" name="B_Print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PRINT ToC, Pages 1-4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30</xdr:row>
          <xdr:rowOff>47625</xdr:rowOff>
        </xdr:from>
        <xdr:to>
          <xdr:col>1</xdr:col>
          <xdr:colOff>1876425</xdr:colOff>
          <xdr:row>31</xdr:row>
          <xdr:rowOff>28575</xdr:rowOff>
        </xdr:to>
        <xdr:sp macro="" textlink="">
          <xdr:nvSpPr>
            <xdr:cNvPr id="2051" name="B_PrintForward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PRINT Pages Front to Back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31</xdr:row>
          <xdr:rowOff>57150</xdr:rowOff>
        </xdr:from>
        <xdr:to>
          <xdr:col>1</xdr:col>
          <xdr:colOff>1876425</xdr:colOff>
          <xdr:row>32</xdr:row>
          <xdr:rowOff>38100</xdr:rowOff>
        </xdr:to>
        <xdr:sp macro="" textlink="">
          <xdr:nvSpPr>
            <xdr:cNvPr id="2052" name="B_PrintBackward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PRINT Pages Back to Front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29</xdr:row>
          <xdr:rowOff>38100</xdr:rowOff>
        </xdr:from>
        <xdr:to>
          <xdr:col>2</xdr:col>
          <xdr:colOff>3429000</xdr:colOff>
          <xdr:row>30</xdr:row>
          <xdr:rowOff>19050</xdr:rowOff>
        </xdr:to>
        <xdr:sp macro="" textlink="">
          <xdr:nvSpPr>
            <xdr:cNvPr id="2053" name="B_NewPeriod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CREATE next Quarter/Year Report in New Workbook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30</xdr:row>
          <xdr:rowOff>47625</xdr:rowOff>
        </xdr:from>
        <xdr:to>
          <xdr:col>2</xdr:col>
          <xdr:colOff>3429000</xdr:colOff>
          <xdr:row>31</xdr:row>
          <xdr:rowOff>28575</xdr:rowOff>
        </xdr:to>
        <xdr:sp macro="" textlink="">
          <xdr:nvSpPr>
            <xdr:cNvPr id="2054" name="B_ImportLedger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IMPORT from a Ledger Workbook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31</xdr:row>
          <xdr:rowOff>57150</xdr:rowOff>
        </xdr:from>
        <xdr:to>
          <xdr:col>2</xdr:col>
          <xdr:colOff>3429000</xdr:colOff>
          <xdr:row>32</xdr:row>
          <xdr:rowOff>38100</xdr:rowOff>
        </xdr:to>
        <xdr:sp macro="" textlink="">
          <xdr:nvSpPr>
            <xdr:cNvPr id="2055" name="B_ImportReport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IMPORT from another Report Workbook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6417" name="Picture 14" descr="sca%20logo">
          <a:extLst>
            <a:ext uri="{FF2B5EF4-FFF2-40B4-BE49-F238E27FC236}">
              <a16:creationId xmlns:a16="http://schemas.microsoft.com/office/drawing/2014/main" xmlns="" id="{00000000-0008-0000-0900-0000418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4</xdr:col>
      <xdr:colOff>104775</xdr:colOff>
      <xdr:row>4</xdr:row>
      <xdr:rowOff>0</xdr:rowOff>
    </xdr:to>
    <xdr:pic>
      <xdr:nvPicPr>
        <xdr:cNvPr id="34374" name="Picture 14" descr="sca%20logo">
          <a:extLst>
            <a:ext uri="{FF2B5EF4-FFF2-40B4-BE49-F238E27FC236}">
              <a16:creationId xmlns:a16="http://schemas.microsoft.com/office/drawing/2014/main" xmlns="" id="{00000000-0008-0000-0A00-0000468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3347" name="Picture 14" descr="sca%20logo">
          <a:extLst>
            <a:ext uri="{FF2B5EF4-FFF2-40B4-BE49-F238E27FC236}">
              <a16:creationId xmlns:a16="http://schemas.microsoft.com/office/drawing/2014/main" xmlns="" id="{00000000-0008-0000-0B00-00004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2324" name="Picture 14" descr="sca%20logo">
          <a:extLst>
            <a:ext uri="{FF2B5EF4-FFF2-40B4-BE49-F238E27FC236}">
              <a16:creationId xmlns:a16="http://schemas.microsoft.com/office/drawing/2014/main" xmlns="" id="{00000000-0008-0000-0C00-000044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1301" name="Picture 14" descr="sca%20logo">
          <a:extLst>
            <a:ext uri="{FF2B5EF4-FFF2-40B4-BE49-F238E27FC236}">
              <a16:creationId xmlns:a16="http://schemas.microsoft.com/office/drawing/2014/main" xmlns="" id="{00000000-0008-0000-0D00-000045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0278" name="Picture 14" descr="sca%20logo">
          <a:extLst>
            <a:ext uri="{FF2B5EF4-FFF2-40B4-BE49-F238E27FC236}">
              <a16:creationId xmlns:a16="http://schemas.microsoft.com/office/drawing/2014/main" xmlns="" id="{00000000-0008-0000-0E00-0000467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pic>
      <xdr:nvPicPr>
        <xdr:cNvPr id="29257" name="Picture 14" descr="sca%20logo">
          <a:extLst>
            <a:ext uri="{FF2B5EF4-FFF2-40B4-BE49-F238E27FC236}">
              <a16:creationId xmlns:a16="http://schemas.microsoft.com/office/drawing/2014/main" xmlns="" id="{00000000-0008-0000-0F00-0000497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pic>
      <xdr:nvPicPr>
        <xdr:cNvPr id="28235" name="Picture 14" descr="sca%20logo">
          <a:extLst>
            <a:ext uri="{FF2B5EF4-FFF2-40B4-BE49-F238E27FC236}">
              <a16:creationId xmlns:a16="http://schemas.microsoft.com/office/drawing/2014/main" xmlns="" id="{00000000-0008-0000-1000-00004B6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133350</xdr:rowOff>
    </xdr:from>
    <xdr:to>
      <xdr:col>2</xdr:col>
      <xdr:colOff>371475</xdr:colOff>
      <xdr:row>3</xdr:row>
      <xdr:rowOff>133350</xdr:rowOff>
    </xdr:to>
    <xdr:pic>
      <xdr:nvPicPr>
        <xdr:cNvPr id="27214" name="Picture 14" descr="sca%20logo">
          <a:extLst>
            <a:ext uri="{FF2B5EF4-FFF2-40B4-BE49-F238E27FC236}">
              <a16:creationId xmlns:a16="http://schemas.microsoft.com/office/drawing/2014/main" xmlns="" id="{00000000-0008-0000-1100-00004E6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2385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3</xdr:col>
      <xdr:colOff>114300</xdr:colOff>
      <xdr:row>3</xdr:row>
      <xdr:rowOff>142875</xdr:rowOff>
    </xdr:to>
    <xdr:pic>
      <xdr:nvPicPr>
        <xdr:cNvPr id="26191" name="Picture 14" descr="sca%20logo">
          <a:extLst>
            <a:ext uri="{FF2B5EF4-FFF2-40B4-BE49-F238E27FC236}">
              <a16:creationId xmlns:a16="http://schemas.microsoft.com/office/drawing/2014/main" xmlns="" id="{00000000-0008-0000-1200-00004F6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33375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41525" name="Picture 14" descr="sca%20logo">
          <a:extLst>
            <a:ext uri="{FF2B5EF4-FFF2-40B4-BE49-F238E27FC236}">
              <a16:creationId xmlns:a16="http://schemas.microsoft.com/office/drawing/2014/main" xmlns="" id="{00000000-0008-0000-0100-000035A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2</xdr:col>
      <xdr:colOff>371475</xdr:colOff>
      <xdr:row>4</xdr:row>
      <xdr:rowOff>0</xdr:rowOff>
    </xdr:to>
    <xdr:pic>
      <xdr:nvPicPr>
        <xdr:cNvPr id="24145" name="Picture 14" descr="sca%20logo">
          <a:extLst>
            <a:ext uri="{FF2B5EF4-FFF2-40B4-BE49-F238E27FC236}">
              <a16:creationId xmlns:a16="http://schemas.microsoft.com/office/drawing/2014/main" xmlns="" id="{00000000-0008-0000-1300-000051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2</xdr:col>
      <xdr:colOff>371475</xdr:colOff>
      <xdr:row>4</xdr:row>
      <xdr:rowOff>0</xdr:rowOff>
    </xdr:to>
    <xdr:pic>
      <xdr:nvPicPr>
        <xdr:cNvPr id="23124" name="Picture 1" descr="sca%20logo">
          <a:extLst>
            <a:ext uri="{FF2B5EF4-FFF2-40B4-BE49-F238E27FC236}">
              <a16:creationId xmlns:a16="http://schemas.microsoft.com/office/drawing/2014/main" xmlns="" id="{00000000-0008-0000-1400-000054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161925</xdr:rowOff>
    </xdr:from>
    <xdr:to>
      <xdr:col>2</xdr:col>
      <xdr:colOff>371475</xdr:colOff>
      <xdr:row>4</xdr:row>
      <xdr:rowOff>0</xdr:rowOff>
    </xdr:to>
    <xdr:pic>
      <xdr:nvPicPr>
        <xdr:cNvPr id="9830" name="Picture 14" descr="sca%20logo">
          <a:extLst>
            <a:ext uri="{FF2B5EF4-FFF2-40B4-BE49-F238E27FC236}">
              <a16:creationId xmlns:a16="http://schemas.microsoft.com/office/drawing/2014/main" xmlns="" id="{00000000-0008-0000-1500-00006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133350</xdr:rowOff>
    </xdr:from>
    <xdr:to>
      <xdr:col>2</xdr:col>
      <xdr:colOff>361950</xdr:colOff>
      <xdr:row>3</xdr:row>
      <xdr:rowOff>133350</xdr:rowOff>
    </xdr:to>
    <xdr:pic>
      <xdr:nvPicPr>
        <xdr:cNvPr id="55298" name="Picture 14" descr="sca%20logo">
          <a:extLst>
            <a:ext uri="{FF2B5EF4-FFF2-40B4-BE49-F238E27FC236}">
              <a16:creationId xmlns:a16="http://schemas.microsoft.com/office/drawing/2014/main" xmlns="" id="{00000000-0008-0000-16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385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142875</xdr:rowOff>
    </xdr:from>
    <xdr:to>
      <xdr:col>2</xdr:col>
      <xdr:colOff>352425</xdr:colOff>
      <xdr:row>3</xdr:row>
      <xdr:rowOff>142875</xdr:rowOff>
    </xdr:to>
    <xdr:pic>
      <xdr:nvPicPr>
        <xdr:cNvPr id="55299" name="Picture 14" descr="sca%20logo">
          <a:extLst>
            <a:ext uri="{FF2B5EF4-FFF2-40B4-BE49-F238E27FC236}">
              <a16:creationId xmlns:a16="http://schemas.microsoft.com/office/drawing/2014/main" xmlns="" id="{00000000-0008-0000-16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33375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1600" name="Picture 14" descr="sca%20logo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22104" name="Picture 14" descr="sca%20logo">
          <a:extLst>
            <a:ext uri="{FF2B5EF4-FFF2-40B4-BE49-F238E27FC236}">
              <a16:creationId xmlns:a16="http://schemas.microsoft.com/office/drawing/2014/main" xmlns="" id="{00000000-0008-0000-0300-0000585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40506" name="Picture 14" descr="sca%20logo">
          <a:extLst>
            <a:ext uri="{FF2B5EF4-FFF2-40B4-BE49-F238E27FC236}">
              <a16:creationId xmlns:a16="http://schemas.microsoft.com/office/drawing/2014/main" xmlns="" id="{00000000-0008-0000-0400-00003A9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pic>
      <xdr:nvPicPr>
        <xdr:cNvPr id="39483" name="Picture 14" descr="sca%20logo">
          <a:extLst>
            <a:ext uri="{FF2B5EF4-FFF2-40B4-BE49-F238E27FC236}">
              <a16:creationId xmlns:a16="http://schemas.microsoft.com/office/drawing/2014/main" xmlns="" id="{00000000-0008-0000-0500-00003B9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8461" name="Picture 14" descr="sca%20logo">
          <a:extLst>
            <a:ext uri="{FF2B5EF4-FFF2-40B4-BE49-F238E27FC236}">
              <a16:creationId xmlns:a16="http://schemas.microsoft.com/office/drawing/2014/main" xmlns="" id="{00000000-0008-0000-0600-00003D9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352425</xdr:colOff>
      <xdr:row>4</xdr:row>
      <xdr:rowOff>0</xdr:rowOff>
    </xdr:to>
    <xdr:pic>
      <xdr:nvPicPr>
        <xdr:cNvPr id="37440" name="Picture 14" descr="sca%20logo">
          <a:extLst>
            <a:ext uri="{FF2B5EF4-FFF2-40B4-BE49-F238E27FC236}">
              <a16:creationId xmlns:a16="http://schemas.microsoft.com/office/drawing/2014/main" xmlns="" id="{00000000-0008-0000-0700-000040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161925</xdr:rowOff>
    </xdr:from>
    <xdr:to>
      <xdr:col>3</xdr:col>
      <xdr:colOff>123825</xdr:colOff>
      <xdr:row>3</xdr:row>
      <xdr:rowOff>161925</xdr:rowOff>
    </xdr:to>
    <xdr:pic>
      <xdr:nvPicPr>
        <xdr:cNvPr id="35393" name="Picture 14" descr="sca%20logo">
          <a:extLst>
            <a:ext uri="{FF2B5EF4-FFF2-40B4-BE49-F238E27FC236}">
              <a16:creationId xmlns:a16="http://schemas.microsoft.com/office/drawing/2014/main" xmlns="" id="{00000000-0008-0000-0800-0000418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52425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exchequer@sca.org;%20treasurer@sca.org;%20jongleur@liripipe.com;%20suzanearley@comcast.net?subject=Help%20my%20MEDIUM%20report%20is%20broken!&amp;body=Give%20as%20much%20information%20as%20possible,%20including%20Excel%20version." TargetMode="External"/><Relationship Id="rId1" Type="http://schemas.openxmlformats.org/officeDocument/2006/relationships/hyperlink" Target="mailto:exchequer@sca.org;%20treasurer@sca.org;%20jongleur@liripipe.com;%20suzanearley@comcast.net?subject=Help%20my%20ledger%20is%20broken!&amp;body=Give%20as%20much%20information%20as%20possible,%20including%20Excel%20version%20and%20Ledger%20version.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Z200"/>
  <sheetViews>
    <sheetView showGridLines="0" showRowColHeaders="0" tabSelected="1" workbookViewId="0">
      <selection activeCell="AF19" sqref="AF19"/>
    </sheetView>
  </sheetViews>
  <sheetFormatPr defaultRowHeight="15" x14ac:dyDescent="0.25"/>
  <cols>
    <col min="1" max="1" width="3.7109375" style="1" customWidth="1"/>
    <col min="2" max="2" width="33.7109375" style="1" customWidth="1"/>
    <col min="3" max="3" width="52.140625" style="1" customWidth="1"/>
    <col min="4" max="4" width="2.7109375" style="1" customWidth="1"/>
    <col min="5" max="5" width="32.7109375" style="1" customWidth="1"/>
    <col min="6" max="6" width="48.7109375" style="1" customWidth="1"/>
    <col min="7" max="7" width="22.7109375" style="1" customWidth="1"/>
    <col min="8" max="8" width="20.7109375" style="19" hidden="1" customWidth="1"/>
    <col min="9" max="9" width="9.28515625" style="1" hidden="1" customWidth="1"/>
    <col min="10" max="10" width="10.28515625" style="1" hidden="1" customWidth="1"/>
    <col min="11" max="12" width="9.28515625" style="1" hidden="1" customWidth="1"/>
    <col min="13" max="26" width="9.140625" style="1" hidden="1" customWidth="1"/>
    <col min="27" max="16384" width="9.140625" style="1"/>
  </cols>
  <sheetData>
    <row r="2" spans="2:13" ht="15.75" x14ac:dyDescent="0.25">
      <c r="B2" s="1076" t="s">
        <v>646</v>
      </c>
      <c r="C2" s="1077"/>
      <c r="D2" s="20"/>
      <c r="E2" s="70"/>
      <c r="F2" s="13"/>
      <c r="G2" s="13"/>
      <c r="I2" s="18"/>
      <c r="J2" s="18"/>
      <c r="K2" s="18"/>
      <c r="L2" s="18"/>
      <c r="M2" s="18"/>
    </row>
    <row r="3" spans="2:13" ht="15.75" x14ac:dyDescent="0.25">
      <c r="B3" s="1078"/>
      <c r="C3" s="1079"/>
      <c r="D3" s="20"/>
      <c r="E3" s="1071" t="str">
        <f>"THE SOCIETY FOR CREATIVE ANACHRONISM"&amp;IF(OR(C15="Corporate",C15="Non-US"),"","-"&amp;UPPER(C15))&amp;", INC."</f>
        <v>THE SOCIETY FOR CREATIVE ANACHRONISM, INC.</v>
      </c>
      <c r="F3" s="1071"/>
      <c r="G3" s="1071"/>
      <c r="I3" s="18"/>
      <c r="J3" s="18"/>
      <c r="K3" s="18"/>
      <c r="L3" s="18"/>
      <c r="M3" s="18"/>
    </row>
    <row r="4" spans="2:13" x14ac:dyDescent="0.25">
      <c r="B4" s="1078"/>
      <c r="C4" s="1079"/>
      <c r="D4" s="21"/>
      <c r="E4" s="1071" t="s">
        <v>0</v>
      </c>
      <c r="F4" s="1071"/>
      <c r="G4" s="1071"/>
      <c r="I4" s="18"/>
      <c r="J4" s="18"/>
      <c r="K4" s="18"/>
      <c r="L4" s="18"/>
      <c r="M4" s="18"/>
    </row>
    <row r="5" spans="2:13" ht="15.75" thickBot="1" x14ac:dyDescent="0.3">
      <c r="B5" s="1080"/>
      <c r="C5" s="1081"/>
      <c r="D5" s="21"/>
      <c r="E5" s="13"/>
      <c r="F5" s="13"/>
      <c r="G5" s="13"/>
      <c r="I5" s="18"/>
      <c r="J5" s="18"/>
      <c r="K5" s="18"/>
      <c r="L5" s="18"/>
      <c r="M5" s="18"/>
    </row>
    <row r="6" spans="2:13" ht="15.75" thickBot="1" x14ac:dyDescent="0.3">
      <c r="B6" s="1082" t="s">
        <v>1</v>
      </c>
      <c r="C6" s="1083"/>
      <c r="D6" s="21"/>
      <c r="E6" s="1072" t="str">
        <f>Contents!B58</f>
        <v>Branch:   Montengarde                                                             Period:  1/01/2017             to     12/31/2017            .</v>
      </c>
      <c r="F6" s="1072"/>
      <c r="G6" s="1072"/>
      <c r="I6" s="18"/>
      <c r="J6" s="18"/>
      <c r="K6" s="18"/>
      <c r="L6" s="18"/>
      <c r="M6" s="18"/>
    </row>
    <row r="7" spans="2:13" ht="16.5" thickBot="1" x14ac:dyDescent="0.3">
      <c r="B7" s="63" t="s">
        <v>2</v>
      </c>
      <c r="C7" s="63"/>
      <c r="D7" s="21"/>
      <c r="E7" s="71" t="s">
        <v>3</v>
      </c>
      <c r="F7" s="9" t="s">
        <v>4</v>
      </c>
      <c r="G7" s="9" t="s">
        <v>5</v>
      </c>
      <c r="H7" s="1062" t="str">
        <f>$G7</f>
        <v>REQUIRED</v>
      </c>
      <c r="I7" s="18"/>
      <c r="J7" s="18"/>
      <c r="K7" s="18"/>
      <c r="L7" s="18"/>
      <c r="M7" s="18"/>
    </row>
    <row r="8" spans="2:13" ht="15.75" thickTop="1" x14ac:dyDescent="0.25">
      <c r="B8" s="2" t="s">
        <v>6</v>
      </c>
      <c r="C8" s="3" t="s">
        <v>650</v>
      </c>
      <c r="D8" s="21"/>
      <c r="E8" s="71" t="s">
        <v>7</v>
      </c>
      <c r="F8" s="9" t="str">
        <f>"Contact Information "&amp;IF(ISBLANK(DATEVALUE($C$64))," ",IF($F$81,"- EXPIRED Signatory",IF($G$81,"- Expiring Signatory"," ")))</f>
        <v xml:space="preserve">Contact Information  </v>
      </c>
      <c r="G8" s="9" t="s">
        <v>5</v>
      </c>
      <c r="H8" s="1062" t="str">
        <f t="shared" ref="H8:H26" si="0">$G8</f>
        <v>REQUIRED</v>
      </c>
      <c r="I8" s="18"/>
      <c r="J8" s="18"/>
      <c r="K8" s="18"/>
      <c r="L8" s="18"/>
      <c r="M8" s="18"/>
    </row>
    <row r="9" spans="2:13" x14ac:dyDescent="0.25">
      <c r="B9" s="4" t="s">
        <v>8</v>
      </c>
      <c r="C9" s="5" t="s">
        <v>662</v>
      </c>
      <c r="D9" s="21"/>
      <c r="E9" s="71" t="s">
        <v>9</v>
      </c>
      <c r="F9" s="9" t="str">
        <f>"Primary Account Reconciliation "&amp;IF(ISBLANK(DATEVALUE($C$64))," ",IF($F$82,"- EXPIRED Signatory",IF($G$82,"- Expiring Signatory"," ")))</f>
        <v xml:space="preserve">Primary Account Reconciliation  </v>
      </c>
      <c r="G9" s="9" t="s">
        <v>5</v>
      </c>
      <c r="H9" s="1062" t="str">
        <f t="shared" si="0"/>
        <v>REQUIRED</v>
      </c>
      <c r="I9" s="18"/>
      <c r="J9" s="18"/>
      <c r="K9" s="18"/>
      <c r="L9" s="18"/>
      <c r="M9" s="18"/>
    </row>
    <row r="10" spans="2:13" x14ac:dyDescent="0.25">
      <c r="B10" s="4" t="s">
        <v>10</v>
      </c>
      <c r="C10" s="5" t="s">
        <v>651</v>
      </c>
      <c r="D10" s="21"/>
      <c r="E10" s="71" t="s">
        <v>11</v>
      </c>
      <c r="F10" s="9" t="str">
        <f>"Secondary Account Reconciliation "&amp;IF(ISBLANK(DATEVALUE($C$64))," ",IF($F$83,"- EXPIRED Signatory",IF($G$83,"- Expiring Signatory"," ")))</f>
        <v xml:space="preserve">Secondary Account Reconciliation  </v>
      </c>
      <c r="G10" s="9" t="str">
        <f>IF($C$11=0,"REQUIRED IF DATA",IF(SECONDARY_ACCOUNTS_2b!$D$19 = 0, "No Data","REQUIRED"))</f>
        <v>No Data</v>
      </c>
      <c r="H10" s="1062" t="str">
        <f t="shared" si="0"/>
        <v>No Data</v>
      </c>
      <c r="I10" s="18"/>
      <c r="J10" s="18"/>
      <c r="K10" s="18"/>
      <c r="L10" s="18"/>
      <c r="M10" s="18"/>
    </row>
    <row r="11" spans="2:13" x14ac:dyDescent="0.25">
      <c r="B11" s="4" t="s">
        <v>12</v>
      </c>
      <c r="C11" s="5">
        <v>2017</v>
      </c>
      <c r="D11" s="22"/>
      <c r="E11" s="71" t="s">
        <v>13</v>
      </c>
      <c r="F11" s="11" t="str">
        <f ca="1">"Comparative Balance Statement"&amp;IF(AND(BALANCE_3!$G$37=0,BALANCE_3!$H$37=0)," ",IF(AND(OR(BALANCE_3!$G$37&lt;&gt;0,BALANCE_3!$H$37&lt;&gt;0),ROUND(BALANCE_3!$G$38,2)=ROUND(BALANCE_3!$G$39,2))," - Balanced!"," - OUT OF BALANCE"))</f>
        <v>Comparative Balance Statement - Balanced!</v>
      </c>
      <c r="G11" s="9" t="s">
        <v>5</v>
      </c>
      <c r="H11" s="1062" t="str">
        <f t="shared" si="0"/>
        <v>REQUIRED</v>
      </c>
      <c r="I11" s="18"/>
      <c r="J11" s="18"/>
      <c r="K11" s="18"/>
      <c r="L11" s="18"/>
      <c r="M11" s="18"/>
    </row>
    <row r="12" spans="2:13" x14ac:dyDescent="0.25">
      <c r="B12" s="6" t="s">
        <v>14</v>
      </c>
      <c r="C12" s="7">
        <v>4</v>
      </c>
      <c r="D12" s="22"/>
      <c r="E12" s="71" t="s">
        <v>15</v>
      </c>
      <c r="F12" s="9" t="s">
        <v>16</v>
      </c>
      <c r="G12" s="9" t="s">
        <v>5</v>
      </c>
      <c r="H12" s="1062" t="str">
        <f t="shared" si="0"/>
        <v>REQUIRED</v>
      </c>
      <c r="I12" s="18"/>
      <c r="J12" s="18"/>
      <c r="K12" s="18"/>
      <c r="L12" s="18"/>
      <c r="M12" s="18"/>
    </row>
    <row r="13" spans="2:13" x14ac:dyDescent="0.25">
      <c r="B13" s="6" t="s">
        <v>17</v>
      </c>
      <c r="C13" s="17" t="s">
        <v>18</v>
      </c>
      <c r="D13" s="21"/>
      <c r="E13" s="71" t="s">
        <v>19</v>
      </c>
      <c r="F13" s="9" t="s">
        <v>20</v>
      </c>
      <c r="G13" s="9" t="str">
        <f>IF($C$11=0,"REQUIRED IF DATA",IF(ASSET_DTL_5a!$G$19 + ASSET_DTL_5a!$F$35 + ASSET_DTL_5a!$G$35+ ASSET_DTL_5a!$F$46 + ASSET_DTL_5a!$G$46+ ASSET_DTL_5a!$F$56 + ASSET_DTL_5a!$G$56 = 0, "No Data", "REQUIRED"))</f>
        <v>No Data</v>
      </c>
      <c r="H13" s="1062" t="str">
        <f t="shared" si="0"/>
        <v>No Data</v>
      </c>
      <c r="I13" s="18"/>
      <c r="J13" s="18"/>
      <c r="K13" s="18"/>
      <c r="L13" s="18"/>
      <c r="M13" s="18"/>
    </row>
    <row r="14" spans="2:13" x14ac:dyDescent="0.25">
      <c r="B14" s="6" t="s">
        <v>21</v>
      </c>
      <c r="C14" s="17" t="s">
        <v>93</v>
      </c>
      <c r="D14" s="21"/>
      <c r="E14" s="71" t="s">
        <v>23</v>
      </c>
      <c r="F14" s="9" t="s">
        <v>24</v>
      </c>
      <c r="G14" s="9" t="str">
        <f>IF($C$11=0,"REQUIRED IF DATA",IF(LIABILITY_DTL_5b!$F$31 + LIABILITY_DTL_5b!$E$31 + LIABILITY_DTL_5b!$F$44 + LIABILITY_DTL_5b!$E$44 + LIABILITY_DTL_5b!$F$56 + LIABILITY_DTL_5b!$E$56 = 0, "No Data", "REQUIRED"))</f>
        <v>No Data</v>
      </c>
      <c r="H14" s="1062" t="str">
        <f t="shared" si="0"/>
        <v>No Data</v>
      </c>
      <c r="I14" s="18"/>
      <c r="J14" s="18"/>
      <c r="K14" s="18"/>
      <c r="L14" s="18"/>
      <c r="M14" s="18"/>
    </row>
    <row r="15" spans="2:13" ht="15.75" thickBot="1" x14ac:dyDescent="0.3">
      <c r="B15" s="8" t="s">
        <v>25</v>
      </c>
      <c r="C15" s="1063" t="s">
        <v>26</v>
      </c>
      <c r="D15" s="22"/>
      <c r="E15" s="71" t="s">
        <v>27</v>
      </c>
      <c r="F15" s="9" t="s">
        <v>28</v>
      </c>
      <c r="G15" s="9" t="str">
        <f>IF($C$11=0,"REQUIRED IF DATA",IF(INVENTORY_DTL_6!$M$17 + INVENTORY_DTL_6!$M$27 + INVENTORY_DTL_6!$M$29 + INVENTORY_DTL_6!$M$30 = 0, "No Data","REQUIRED"))</f>
        <v>No Data</v>
      </c>
      <c r="H15" s="1062" t="str">
        <f t="shared" si="0"/>
        <v>No Data</v>
      </c>
      <c r="I15" s="18"/>
      <c r="J15" s="18"/>
      <c r="K15" s="18"/>
      <c r="L15" s="18"/>
      <c r="M15" s="18"/>
    </row>
    <row r="16" spans="2:13" ht="15.75" thickTop="1" x14ac:dyDescent="0.25">
      <c r="B16" s="1073" t="s">
        <v>29</v>
      </c>
      <c r="C16" s="1073"/>
      <c r="D16" s="21"/>
      <c r="E16" s="71" t="s">
        <v>30</v>
      </c>
      <c r="F16" s="9" t="s">
        <v>31</v>
      </c>
      <c r="G16" s="9" t="str">
        <f>IF($C$11=0,"REQUIRED IF DATA",IF(REGALIA_SALES_DTL_7!$F$32 + REGALIA_SALES_DTL_7!$H$32 + REGALIA_SALES_DTL_7!$I$32 + REGALIA_SALES_DTL_7!$H$52 + REGALIA_SALES_DTL_7!$I$53 = 0,"No Data","REQUIRED"))</f>
        <v>No Data</v>
      </c>
      <c r="H16" s="1062" t="str">
        <f t="shared" si="0"/>
        <v>No Data</v>
      </c>
      <c r="I16" s="18"/>
      <c r="J16" s="18"/>
      <c r="K16" s="18"/>
      <c r="L16" s="18"/>
      <c r="M16" s="18"/>
    </row>
    <row r="17" spans="2:13" ht="15.75" x14ac:dyDescent="0.25">
      <c r="B17" s="1088" t="s">
        <v>32</v>
      </c>
      <c r="C17" s="1088"/>
      <c r="D17" s="20"/>
      <c r="E17" s="71" t="s">
        <v>33</v>
      </c>
      <c r="F17" s="9" t="s">
        <v>34</v>
      </c>
      <c r="G17" s="9" t="str">
        <f ca="1">IF($C$11=0,"REQUIRED IF DATA",IF(DEPR_DTL_8!$I$47 + DEPR_DTL_8!$J$47 + DEPR_DTL_8!$K$47 + DEPR_DTL_8!$L$47 + DEPR_DTL_8!$M$47 = 0, "No Data","REQUIRED"))</f>
        <v>No Data</v>
      </c>
      <c r="H17" s="1062" t="str">
        <f t="shared" ca="1" si="0"/>
        <v>No Data</v>
      </c>
      <c r="I17" s="18"/>
      <c r="J17" s="18"/>
      <c r="K17" s="18"/>
      <c r="L17" s="18"/>
      <c r="M17" s="18"/>
    </row>
    <row r="18" spans="2:13" x14ac:dyDescent="0.25">
      <c r="B18" s="27"/>
      <c r="C18" s="27"/>
      <c r="D18" s="21"/>
      <c r="E18" s="71" t="s">
        <v>35</v>
      </c>
      <c r="F18" s="9" t="s">
        <v>36</v>
      </c>
      <c r="G18" s="9" t="str">
        <f>IF($C$11=0,"REQUIRED IF DATA",IF(TRANSFER_IN_9!$F$38 + TRANSFER_IN_9!$F$58 = 0,"No Data","REQUIRED"))</f>
        <v>REQUIRED</v>
      </c>
      <c r="H18" s="1062" t="str">
        <f t="shared" si="0"/>
        <v>REQUIRED</v>
      </c>
      <c r="I18" s="18"/>
      <c r="J18" s="18"/>
      <c r="K18" s="18"/>
      <c r="L18" s="18"/>
      <c r="M18" s="18"/>
    </row>
    <row r="19" spans="2:13" x14ac:dyDescent="0.25">
      <c r="B19" s="1097" t="s">
        <v>37</v>
      </c>
      <c r="C19" s="1098"/>
      <c r="D19" s="21"/>
      <c r="E19" s="71" t="s">
        <v>38</v>
      </c>
      <c r="F19" s="9" t="s">
        <v>39</v>
      </c>
      <c r="G19" s="9" t="str">
        <f>IF($C$11=0,"REQUIRED IF DATA",IF(TRANSFER_OUT_10!$F$25 + TRANSFER_OUT_10!$F$52 = 0,"No Data","REQUIRED"))</f>
        <v>REQUIRED</v>
      </c>
      <c r="H19" s="1062" t="str">
        <f t="shared" si="0"/>
        <v>REQUIRED</v>
      </c>
      <c r="I19" s="18"/>
      <c r="J19" s="18"/>
      <c r="K19" s="18"/>
      <c r="L19" s="18"/>
      <c r="M19" s="18"/>
    </row>
    <row r="20" spans="2:13" x14ac:dyDescent="0.25">
      <c r="B20" s="1099"/>
      <c r="C20" s="1098"/>
      <c r="D20" s="21"/>
      <c r="E20" s="71" t="s">
        <v>40</v>
      </c>
      <c r="F20" s="9" t="s">
        <v>41</v>
      </c>
      <c r="G20" s="9" t="str">
        <f>IF($C$11=0,"REQUIRED IF DATA",IF(INCOME_DTL_11a!$E$20 + INCOME_DTL_11a!$E$30 + INCOME_DTL_11a!$E$37 + INCOME_DTL_11a!$E$52 = 0,"No Data","REQUIRED"))</f>
        <v>REQUIRED</v>
      </c>
      <c r="H20" s="1062" t="str">
        <f t="shared" si="0"/>
        <v>REQUIRED</v>
      </c>
      <c r="I20" s="18"/>
      <c r="J20" s="18"/>
      <c r="K20" s="18"/>
      <c r="L20" s="18"/>
      <c r="M20" s="18"/>
    </row>
    <row r="21" spans="2:13" ht="15.75" x14ac:dyDescent="0.25">
      <c r="B21" s="1074" t="s">
        <v>42</v>
      </c>
      <c r="C21" s="1075"/>
      <c r="D21" s="21"/>
      <c r="E21" s="71" t="s">
        <v>43</v>
      </c>
      <c r="F21" s="9" t="s">
        <v>44</v>
      </c>
      <c r="G21" s="9" t="str">
        <f>IF($C$11=0,"REQUIRED IF DATA",IF(INCOME_DTL_11b!$F$37 + INCOME_DTL_11b!$F$47 + INCOME_DTL_11b!$F$57 = 0,"No Data","REQUIRED"))</f>
        <v>REQUIRED</v>
      </c>
      <c r="H21" s="1062" t="str">
        <f t="shared" si="0"/>
        <v>REQUIRED</v>
      </c>
      <c r="I21" s="18"/>
      <c r="J21" s="18"/>
      <c r="K21" s="18"/>
      <c r="L21" s="18"/>
      <c r="M21" s="18"/>
    </row>
    <row r="22" spans="2:13" ht="15.75" x14ac:dyDescent="0.25">
      <c r="B22" s="37" t="s">
        <v>45</v>
      </c>
      <c r="C22" s="38"/>
      <c r="D22" s="21"/>
      <c r="E22" s="71" t="s">
        <v>46</v>
      </c>
      <c r="F22" s="9" t="s">
        <v>47</v>
      </c>
      <c r="G22" s="9" t="str">
        <f>IF($C$11=0,"REQUIRED IF DATA",IF(EXPENSE_DTL_12a!$F$23 + EXPENSE_DTL_12a!$F$39 + EXPENSE_DTL_12a!$F$55  = 0,"No Data","REQUIRED"))</f>
        <v>No Data</v>
      </c>
      <c r="H22" s="1062" t="str">
        <f t="shared" si="0"/>
        <v>No Data</v>
      </c>
      <c r="I22" s="18"/>
      <c r="J22" s="18"/>
      <c r="K22" s="18"/>
      <c r="L22" s="18"/>
      <c r="M22" s="18"/>
    </row>
    <row r="23" spans="2:13" ht="15.75" x14ac:dyDescent="0.25">
      <c r="B23" s="1089" t="s">
        <v>48</v>
      </c>
      <c r="C23" s="1090"/>
      <c r="D23" s="21"/>
      <c r="E23" s="71" t="s">
        <v>49</v>
      </c>
      <c r="F23" s="9" t="s">
        <v>50</v>
      </c>
      <c r="G23" s="9" t="str">
        <f>IF($C$11=0,"REQUIRED IF DATA",IF(EXPENSE_DTL_12b!$F$22 + EXPENSE_DTL_12b!$F$42 + EXPENSE_DTL_12b!$F$56 = 0,"No Data","REQUIRED"))</f>
        <v>REQUIRED</v>
      </c>
      <c r="H23" s="1062" t="str">
        <f t="shared" si="0"/>
        <v>REQUIRED</v>
      </c>
      <c r="I23" s="18"/>
      <c r="J23" s="18"/>
      <c r="K23" s="18"/>
      <c r="L23" s="18"/>
      <c r="M23" s="18"/>
    </row>
    <row r="24" spans="2:13" x14ac:dyDescent="0.25">
      <c r="B24" s="1086" t="s">
        <v>51</v>
      </c>
      <c r="C24" s="1087"/>
      <c r="D24" s="22"/>
      <c r="E24" s="71" t="s">
        <v>52</v>
      </c>
      <c r="F24" s="9" t="str">
        <f>"Financial Committee Information "&amp;IF(ISBLANK(DATEVALUE($C$64))," ",IF($F$84,"- EXPIRED Member",IF($G$84,"- Expiring Member"," ")))</f>
        <v xml:space="preserve">Financial Committee Information  </v>
      </c>
      <c r="G24" s="9" t="str">
        <f>IF($C$11=0,"REQUIRED IF DATA",IF(AND(COUNTA(FINANCE_COMM_13!$D$21:$D$27)=0, COUNTA(FINANCE_COMM_13!$C$11:$C$13)=0),"No Data","REQUIRED"))</f>
        <v>REQUIRED</v>
      </c>
      <c r="H24" s="1062" t="str">
        <f t="shared" si="0"/>
        <v>REQUIRED</v>
      </c>
      <c r="I24" s="18"/>
      <c r="J24" s="18"/>
      <c r="K24" s="18"/>
      <c r="L24" s="18"/>
      <c r="M24" s="18"/>
    </row>
    <row r="25" spans="2:13" x14ac:dyDescent="0.25">
      <c r="B25" s="39" t="s">
        <v>53</v>
      </c>
      <c r="C25" s="40"/>
      <c r="D25" s="21"/>
      <c r="E25" s="71" t="s">
        <v>54</v>
      </c>
      <c r="F25" s="11" t="str">
        <f ca="1">"Dedicated Fund List"&amp;IF(AND(BALANCE_3!$G$37=0,BALANCE_3!$H$37=0,FUNDS_14!$F$14=0)," ",IF(AND(OR(FUNDS_14!$F$11,FUNDS_14!$F$56),FUNDS_14!$F$11=FUNDS_14!$F$56),"- Balanced!"," - OUT OF BALANCE"))</f>
        <v>Dedicated Fund List- Balanced!</v>
      </c>
      <c r="G25" s="9" t="str">
        <f>IF($C$11=0,"REQUIRED IF DATA",IF(FUNDS_14!$F$15 = 0,"No Data","REQUIRED"))</f>
        <v>REQUIRED</v>
      </c>
      <c r="H25" s="1062" t="str">
        <f t="shared" si="0"/>
        <v>REQUIRED</v>
      </c>
      <c r="I25" s="18"/>
      <c r="J25" s="18"/>
      <c r="K25" s="18"/>
      <c r="L25" s="18"/>
      <c r="M25" s="18"/>
    </row>
    <row r="26" spans="2:13" ht="15" customHeight="1" x14ac:dyDescent="0.25">
      <c r="B26" s="41" t="s">
        <v>55</v>
      </c>
      <c r="C26" s="42"/>
      <c r="D26" s="23"/>
      <c r="E26" s="71" t="s">
        <v>56</v>
      </c>
      <c r="F26" s="9" t="s">
        <v>57</v>
      </c>
      <c r="G26" s="9" t="str">
        <f>IF($C$11=0,"REQUIRED IF DATA",IF(SUM(NEWSLETTER_15!$E$27:$E$50) = 0,"No Subscription Data","REQUIRED"))</f>
        <v>No Subscription Data</v>
      </c>
      <c r="H26" s="1062" t="str">
        <f t="shared" si="0"/>
        <v>No Subscription Data</v>
      </c>
      <c r="I26" s="18"/>
      <c r="J26" s="18"/>
      <c r="K26" s="18"/>
      <c r="L26" s="18"/>
      <c r="M26" s="18"/>
    </row>
    <row r="27" spans="2:13" ht="15" customHeight="1" x14ac:dyDescent="0.25">
      <c r="B27" s="43"/>
      <c r="C27" s="21"/>
      <c r="D27" s="21"/>
      <c r="E27" s="71" t="s">
        <v>58</v>
      </c>
      <c r="F27" s="9" t="s">
        <v>59</v>
      </c>
      <c r="G27" s="9" t="str">
        <f>IF($C$11=0,"REQUIRED IF DATA",IF(COUNTA(COMMENTS!$C$8:$C$20)=0,"No Data","REQUIRED"))</f>
        <v>No Data</v>
      </c>
      <c r="H27" s="1062" t="str">
        <f>$G27</f>
        <v>No Data</v>
      </c>
      <c r="I27" s="18"/>
      <c r="J27" s="18"/>
      <c r="K27" s="18"/>
      <c r="L27" s="18"/>
      <c r="M27" s="18"/>
    </row>
    <row r="28" spans="2:13" ht="15" customHeight="1" x14ac:dyDescent="0.25">
      <c r="B28" s="44" t="s">
        <v>60</v>
      </c>
      <c r="C28" s="21"/>
      <c r="D28" s="21"/>
      <c r="E28" s="1084" t="s">
        <v>61</v>
      </c>
      <c r="F28" s="1085"/>
      <c r="G28" s="1085"/>
      <c r="H28" s="19" t="s">
        <v>638</v>
      </c>
      <c r="I28" s="18"/>
      <c r="J28" s="18"/>
      <c r="K28" s="18"/>
      <c r="L28" s="18"/>
      <c r="M28" s="18"/>
    </row>
    <row r="29" spans="2:13" ht="15" customHeight="1" thickBot="1" x14ac:dyDescent="0.3">
      <c r="B29" s="45"/>
      <c r="C29" s="46"/>
      <c r="D29" s="21"/>
      <c r="E29" s="71"/>
      <c r="F29" s="9"/>
      <c r="G29" s="9"/>
      <c r="H29" s="1061"/>
      <c r="I29" s="18"/>
      <c r="J29" s="18"/>
      <c r="K29" s="18"/>
      <c r="L29" s="18"/>
      <c r="M29" s="18"/>
    </row>
    <row r="30" spans="2:13" ht="19.5" customHeight="1" thickTop="1" x14ac:dyDescent="0.25">
      <c r="B30" s="47"/>
      <c r="C30" s="48"/>
      <c r="D30" s="21"/>
      <c r="E30" s="71"/>
      <c r="F30" s="9"/>
      <c r="G30" s="9"/>
      <c r="H30" s="1061"/>
      <c r="I30" s="18"/>
      <c r="J30" s="18"/>
      <c r="K30" s="18"/>
      <c r="L30" s="18"/>
      <c r="M30" s="18"/>
    </row>
    <row r="31" spans="2:13" ht="19.5" customHeight="1" x14ac:dyDescent="0.25">
      <c r="B31" s="49"/>
      <c r="C31" s="50"/>
      <c r="D31" s="21"/>
      <c r="E31" s="71"/>
      <c r="F31" s="9"/>
      <c r="G31" s="9"/>
      <c r="H31" s="1061"/>
      <c r="I31" s="18"/>
      <c r="J31" s="18"/>
      <c r="K31" s="18"/>
      <c r="L31" s="18"/>
      <c r="M31" s="18"/>
    </row>
    <row r="32" spans="2:13" ht="19.5" customHeight="1" x14ac:dyDescent="0.25">
      <c r="B32" s="51"/>
      <c r="C32" s="52"/>
      <c r="D32" s="21"/>
      <c r="E32" s="71"/>
      <c r="F32" s="9"/>
      <c r="G32" s="9"/>
      <c r="H32" s="1061"/>
      <c r="I32" s="18"/>
      <c r="J32" s="18"/>
      <c r="K32" s="18"/>
      <c r="L32" s="18"/>
      <c r="M32" s="18"/>
    </row>
    <row r="33" spans="2:13" ht="19.5" customHeight="1" x14ac:dyDescent="0.25">
      <c r="B33" s="1093" t="s">
        <v>66</v>
      </c>
      <c r="C33" s="1094"/>
      <c r="D33" s="21"/>
      <c r="E33" s="71"/>
      <c r="F33" s="9"/>
      <c r="G33" s="9"/>
      <c r="H33" s="1061"/>
      <c r="I33" s="18"/>
      <c r="J33" s="18"/>
      <c r="K33" s="18"/>
      <c r="L33" s="18"/>
      <c r="M33" s="18"/>
    </row>
    <row r="34" spans="2:13" ht="15.75" thickBot="1" x14ac:dyDescent="0.3">
      <c r="B34" s="1095" t="s">
        <v>68</v>
      </c>
      <c r="C34" s="1096"/>
      <c r="D34" s="21"/>
      <c r="E34" s="71"/>
      <c r="F34" s="9"/>
      <c r="G34" s="9"/>
      <c r="H34" s="1061"/>
      <c r="I34" s="18"/>
      <c r="J34" s="18"/>
      <c r="K34" s="18"/>
      <c r="L34" s="18"/>
      <c r="M34" s="18"/>
    </row>
    <row r="35" spans="2:13" ht="15.75" thickTop="1" x14ac:dyDescent="0.25">
      <c r="B35" s="21"/>
      <c r="C35" s="21"/>
      <c r="D35" s="21"/>
      <c r="E35" s="71"/>
      <c r="F35" s="9"/>
      <c r="G35" s="9"/>
      <c r="H35" s="1061"/>
      <c r="I35" s="18"/>
      <c r="J35" s="18"/>
      <c r="K35" s="18"/>
      <c r="L35" s="18"/>
      <c r="M35" s="18"/>
    </row>
    <row r="36" spans="2:13" x14ac:dyDescent="0.25">
      <c r="B36" s="1091" t="s">
        <v>71</v>
      </c>
      <c r="C36" s="1092"/>
      <c r="D36" s="21"/>
      <c r="E36" s="71"/>
      <c r="F36" s="9"/>
      <c r="G36" s="9"/>
      <c r="H36" s="1061"/>
      <c r="I36" s="18"/>
      <c r="J36" s="18"/>
      <c r="K36" s="18"/>
      <c r="L36" s="18"/>
      <c r="M36" s="18"/>
    </row>
    <row r="37" spans="2:13" x14ac:dyDescent="0.25">
      <c r="B37" s="1064"/>
      <c r="C37" s="21"/>
      <c r="D37" s="21"/>
      <c r="E37" s="71"/>
      <c r="F37" s="9"/>
      <c r="G37" s="9"/>
      <c r="H37" s="1061"/>
      <c r="I37" s="18"/>
      <c r="J37" s="18"/>
      <c r="K37" s="18"/>
      <c r="L37" s="18"/>
      <c r="M37" s="18"/>
    </row>
    <row r="38" spans="2:13" x14ac:dyDescent="0.25">
      <c r="B38" s="1065" t="s">
        <v>94</v>
      </c>
      <c r="C38" s="21"/>
      <c r="D38" s="21"/>
      <c r="E38" s="71"/>
      <c r="F38" s="9"/>
      <c r="G38" s="9"/>
      <c r="H38" s="1061"/>
      <c r="I38" s="18"/>
      <c r="J38" s="18"/>
      <c r="K38" s="18"/>
      <c r="L38" s="18"/>
      <c r="M38" s="18"/>
    </row>
    <row r="39" spans="2:13" x14ac:dyDescent="0.25">
      <c r="B39" s="1065" t="s">
        <v>112</v>
      </c>
      <c r="C39" s="21"/>
      <c r="D39" s="21"/>
      <c r="E39" s="71"/>
      <c r="F39" s="9"/>
      <c r="G39" s="9"/>
      <c r="H39" s="1061"/>
      <c r="I39" s="18"/>
      <c r="J39" s="18"/>
      <c r="K39" s="18"/>
      <c r="L39" s="18"/>
      <c r="M39" s="18"/>
    </row>
    <row r="40" spans="2:13" x14ac:dyDescent="0.25">
      <c r="B40" s="1066" t="s">
        <v>118</v>
      </c>
      <c r="C40" s="24"/>
      <c r="D40" s="24"/>
      <c r="E40" s="71"/>
      <c r="F40" s="9"/>
      <c r="G40" s="9"/>
      <c r="H40" s="1061"/>
      <c r="I40" s="18"/>
      <c r="J40" s="18"/>
      <c r="K40" s="18"/>
      <c r="L40" s="18"/>
      <c r="M40" s="18"/>
    </row>
    <row r="41" spans="2:13" x14ac:dyDescent="0.25">
      <c r="B41" s="24"/>
      <c r="C41" s="24"/>
      <c r="D41" s="24"/>
      <c r="E41" s="71"/>
      <c r="F41" s="9"/>
      <c r="G41" s="9"/>
      <c r="H41" s="1061"/>
      <c r="I41" s="18"/>
      <c r="J41" s="18"/>
      <c r="K41" s="18"/>
      <c r="L41" s="18"/>
      <c r="M41" s="18"/>
    </row>
    <row r="42" spans="2:13" x14ac:dyDescent="0.25">
      <c r="B42" s="24"/>
      <c r="C42" s="24"/>
      <c r="D42" s="24"/>
      <c r="E42" s="71"/>
      <c r="F42" s="9"/>
      <c r="G42" s="9"/>
      <c r="H42" s="1061"/>
      <c r="I42" s="18"/>
      <c r="J42" s="18"/>
      <c r="K42" s="18"/>
      <c r="L42" s="18"/>
      <c r="M42" s="18"/>
    </row>
    <row r="43" spans="2:13" x14ac:dyDescent="0.25">
      <c r="B43" s="24"/>
      <c r="C43" s="24"/>
      <c r="D43" s="22"/>
      <c r="E43" s="71" t="s">
        <v>80</v>
      </c>
      <c r="F43" s="9" t="s">
        <v>81</v>
      </c>
      <c r="G43" s="9" t="str">
        <f>IF($C$11=0,"REQUIRED IF DATA",IF(TRANSFER_IN_9b!$F$32 + TRANSFER_IN_9b!$F$47 + TRANSFER_IN_9b!$F$54 = 0,"No Data","REQUIRED"))</f>
        <v>No Data</v>
      </c>
      <c r="H43" s="1061" t="str">
        <f>$G43</f>
        <v>No Data</v>
      </c>
      <c r="I43" s="18"/>
      <c r="J43" s="18"/>
      <c r="K43" s="18"/>
      <c r="L43" s="18"/>
      <c r="M43" s="18"/>
    </row>
    <row r="44" spans="2:13" x14ac:dyDescent="0.25">
      <c r="B44" s="24"/>
      <c r="C44" s="24"/>
      <c r="D44" s="22"/>
      <c r="E44" s="71"/>
      <c r="F44" s="9"/>
      <c r="G44" s="9"/>
      <c r="H44" s="1061"/>
      <c r="I44" s="18"/>
      <c r="J44" s="18"/>
      <c r="K44" s="18"/>
      <c r="L44" s="18"/>
      <c r="M44" s="18"/>
    </row>
    <row r="45" spans="2:13" x14ac:dyDescent="0.25">
      <c r="B45" s="24"/>
      <c r="C45" s="24"/>
      <c r="D45" s="22"/>
      <c r="E45" s="71"/>
      <c r="F45" s="9"/>
      <c r="G45" s="9"/>
      <c r="H45" s="1061"/>
      <c r="I45" s="18"/>
      <c r="J45" s="18"/>
      <c r="K45" s="18"/>
      <c r="L45" s="18"/>
      <c r="M45" s="18"/>
    </row>
    <row r="46" spans="2:13" x14ac:dyDescent="0.25">
      <c r="B46" s="24"/>
      <c r="C46" s="24"/>
      <c r="D46" s="22"/>
      <c r="E46" s="71" t="s">
        <v>84</v>
      </c>
      <c r="F46" s="9" t="s">
        <v>85</v>
      </c>
      <c r="G46" s="9" t="str">
        <f>IF($C$11=0,"REQUIRED IF DATA",IF(TRANSFER_OUT_10b!$F$28 + TRANSFER_OUT_10b!$F$42 + TRANSFER_OUT_10b!$F$36 + TRANSFER_OUT_10b!$F$54 = 0,"No Data","REQUIRED"))</f>
        <v>No Data</v>
      </c>
      <c r="H46" s="1061" t="str">
        <f>$G46</f>
        <v>No Data</v>
      </c>
      <c r="I46" s="18"/>
      <c r="J46" s="18"/>
      <c r="K46" s="18"/>
      <c r="L46" s="18"/>
      <c r="M46" s="18"/>
    </row>
    <row r="47" spans="2:13" x14ac:dyDescent="0.25">
      <c r="B47" s="24"/>
      <c r="C47" s="24"/>
      <c r="D47" s="22"/>
      <c r="E47" s="71"/>
      <c r="F47" s="9"/>
      <c r="G47" s="9"/>
      <c r="H47" s="1061"/>
      <c r="I47" s="18"/>
      <c r="J47" s="18"/>
      <c r="K47" s="18"/>
      <c r="L47" s="18"/>
      <c r="M47" s="18"/>
    </row>
    <row r="48" spans="2:13" x14ac:dyDescent="0.25">
      <c r="B48" s="24"/>
      <c r="C48" s="24"/>
      <c r="D48" s="22"/>
      <c r="E48" s="71"/>
      <c r="F48" s="9"/>
      <c r="G48" s="9"/>
      <c r="H48" s="1061"/>
      <c r="I48" s="18"/>
      <c r="J48" s="18"/>
      <c r="K48" s="18"/>
      <c r="L48" s="18"/>
      <c r="M48" s="18"/>
    </row>
    <row r="49" spans="2:13" x14ac:dyDescent="0.25">
      <c r="B49" s="24"/>
      <c r="C49" s="24"/>
      <c r="D49" s="22"/>
      <c r="E49" s="71"/>
      <c r="F49" s="9"/>
      <c r="G49" s="9"/>
      <c r="H49" s="1061"/>
      <c r="I49" s="18"/>
      <c r="J49" s="18"/>
      <c r="K49" s="18"/>
      <c r="L49" s="18"/>
      <c r="M49" s="18"/>
    </row>
    <row r="50" spans="2:13" x14ac:dyDescent="0.25">
      <c r="B50" s="24"/>
      <c r="C50" s="24"/>
      <c r="D50" s="22"/>
      <c r="E50" s="71" t="s">
        <v>89</v>
      </c>
      <c r="F50" s="10" t="s">
        <v>90</v>
      </c>
      <c r="G50" s="72"/>
      <c r="H50" s="22">
        <f>$G50</f>
        <v>0</v>
      </c>
      <c r="I50" s="18"/>
      <c r="J50" s="18"/>
      <c r="K50" s="18"/>
      <c r="L50" s="18"/>
      <c r="M50" s="18"/>
    </row>
    <row r="51" spans="2:13" x14ac:dyDescent="0.25">
      <c r="B51" s="24"/>
      <c r="C51" s="24"/>
      <c r="D51" s="22"/>
      <c r="E51" s="14"/>
      <c r="F51" s="12"/>
      <c r="G51" s="14"/>
      <c r="I51" s="18"/>
      <c r="J51" s="18"/>
      <c r="K51" s="18"/>
      <c r="L51" s="18"/>
      <c r="M51" s="18"/>
    </row>
    <row r="52" spans="2:13" x14ac:dyDescent="0.25">
      <c r="B52" s="24"/>
      <c r="C52" s="24"/>
      <c r="D52" s="22"/>
      <c r="E52" s="1070" t="str">
        <f>CONCATENATE("Version: ",F59," ",B39," ",B38," ",B40)</f>
        <v>Version: AS XLV 3.1.2 MEDIUM locked LOCAL</v>
      </c>
      <c r="F52" s="1070"/>
      <c r="G52" s="1070"/>
      <c r="I52" s="18"/>
      <c r="J52" s="18"/>
      <c r="K52" s="18"/>
      <c r="L52" s="18"/>
      <c r="M52" s="18"/>
    </row>
    <row r="53" spans="2:13" x14ac:dyDescent="0.25">
      <c r="B53" s="22"/>
      <c r="C53" s="22"/>
      <c r="D53" s="22"/>
      <c r="E53" s="15" t="s">
        <v>91</v>
      </c>
      <c r="F53" s="16"/>
      <c r="G53" s="16"/>
      <c r="I53" s="18"/>
      <c r="J53" s="18"/>
      <c r="K53" s="18"/>
      <c r="L53" s="18"/>
      <c r="M53" s="18"/>
    </row>
    <row r="54" spans="2:13" x14ac:dyDescent="0.25">
      <c r="B54" s="22"/>
      <c r="C54" s="22"/>
      <c r="D54" s="22"/>
      <c r="E54" s="73"/>
      <c r="F54" s="14"/>
      <c r="G54" s="14"/>
      <c r="I54" s="18"/>
      <c r="J54" s="18"/>
      <c r="K54" s="18"/>
      <c r="L54" s="18"/>
      <c r="M54" s="18"/>
    </row>
    <row r="55" spans="2:13" ht="15.75" hidden="1" thickBot="1" x14ac:dyDescent="0.3">
      <c r="B55" s="22"/>
      <c r="C55" s="22"/>
      <c r="D55" s="22"/>
      <c r="E55" s="22"/>
      <c r="F55" s="22"/>
      <c r="G55" s="22"/>
      <c r="I55" s="18"/>
      <c r="J55" s="18"/>
      <c r="K55" s="18"/>
      <c r="L55" s="18"/>
      <c r="M55" s="18"/>
    </row>
    <row r="56" spans="2:13" ht="15.75" hidden="1" thickTop="1" x14ac:dyDescent="0.25">
      <c r="B56" s="25" t="s">
        <v>92</v>
      </c>
      <c r="C56" s="25"/>
      <c r="D56" s="25"/>
      <c r="E56" s="25"/>
      <c r="F56" s="25"/>
      <c r="G56" s="25"/>
      <c r="I56" s="18"/>
      <c r="J56" s="18"/>
      <c r="K56" s="18"/>
      <c r="L56" s="18"/>
      <c r="M56" s="18"/>
    </row>
    <row r="57" spans="2:13" hidden="1" x14ac:dyDescent="0.25">
      <c r="B57" s="26"/>
      <c r="C57" s="26"/>
      <c r="D57" s="26"/>
      <c r="E57" s="26"/>
      <c r="F57" s="26"/>
      <c r="G57" s="26"/>
      <c r="I57" s="18"/>
      <c r="J57" s="18"/>
      <c r="K57" s="18"/>
      <c r="L57" s="18"/>
      <c r="M57" s="18"/>
    </row>
    <row r="58" spans="2:13" hidden="1" x14ac:dyDescent="0.25">
      <c r="B58" s="53" t="str">
        <f>C67&amp;"  "&amp;C8&amp;C71&amp;C63&amp;C69&amp;C64&amp;C70</f>
        <v>Branch:   Montengarde                                                             Period:  1/01/2017             to     12/31/2017            .</v>
      </c>
      <c r="C58" s="26"/>
      <c r="D58" s="26"/>
      <c r="E58" s="26"/>
      <c r="F58" s="26"/>
      <c r="G58" s="26" t="s">
        <v>22</v>
      </c>
      <c r="I58" s="18"/>
      <c r="J58" s="18"/>
      <c r="K58" s="18"/>
      <c r="L58" s="18"/>
      <c r="M58" s="18"/>
    </row>
    <row r="59" spans="2:13" hidden="1" x14ac:dyDescent="0.25">
      <c r="B59" s="26" t="str">
        <f>E52</f>
        <v>Version: AS XLV 3.1.2 MEDIUM locked LOCAL</v>
      </c>
      <c r="C59" s="26"/>
      <c r="D59" s="27"/>
      <c r="E59" s="26"/>
      <c r="F59" s="26" t="s">
        <v>649</v>
      </c>
      <c r="G59" s="26" t="s">
        <v>93</v>
      </c>
      <c r="I59" s="18"/>
      <c r="J59" s="18"/>
      <c r="K59" s="18"/>
      <c r="L59" s="18"/>
      <c r="M59" s="18"/>
    </row>
    <row r="60" spans="2:13" hidden="1" x14ac:dyDescent="0.25">
      <c r="B60" s="26"/>
      <c r="C60" s="26"/>
      <c r="D60" s="28" t="s">
        <v>18</v>
      </c>
      <c r="E60" s="26"/>
      <c r="F60" s="26" t="s">
        <v>94</v>
      </c>
      <c r="G60" s="26" t="s">
        <v>636</v>
      </c>
      <c r="I60" s="18"/>
      <c r="J60" s="18"/>
      <c r="K60" s="18"/>
      <c r="L60" s="18"/>
      <c r="M60" s="18"/>
    </row>
    <row r="61" spans="2:13" hidden="1" x14ac:dyDescent="0.25">
      <c r="B61" s="26" t="s">
        <v>95</v>
      </c>
      <c r="C61" s="54">
        <f>IF(OR(C12="",C11=""),"",
IF(OR(C12=1,C13=D60,C13=D62),1,
IF(C13=D61,
IF(C12=2,4,IF(C12=3,7,10)))))</f>
        <v>1</v>
      </c>
      <c r="D61" s="29" t="s">
        <v>96</v>
      </c>
      <c r="E61" s="26"/>
      <c r="F61" s="26" t="s">
        <v>74</v>
      </c>
      <c r="G61" s="26" t="s">
        <v>637</v>
      </c>
      <c r="I61" s="18"/>
      <c r="J61" s="18"/>
      <c r="K61" s="18"/>
      <c r="L61" s="18"/>
      <c r="M61" s="18"/>
    </row>
    <row r="62" spans="2:13" hidden="1" x14ac:dyDescent="0.25">
      <c r="B62" s="26" t="s">
        <v>97</v>
      </c>
      <c r="C62" s="55">
        <f>IF(OR(C12="",C11=""),"",((C12/4)*12))</f>
        <v>12</v>
      </c>
      <c r="D62" s="30"/>
      <c r="E62" s="26"/>
      <c r="F62" s="26" t="s">
        <v>98</v>
      </c>
      <c r="G62" s="26" t="s">
        <v>99</v>
      </c>
      <c r="I62" s="18"/>
      <c r="J62" s="18"/>
      <c r="K62" s="18"/>
      <c r="L62" s="18"/>
      <c r="M62" s="18"/>
    </row>
    <row r="63" spans="2:13" hidden="1" x14ac:dyDescent="0.25">
      <c r="B63" s="26" t="s">
        <v>100</v>
      </c>
      <c r="C63" s="55" t="str">
        <f>IF(C61="","",TEXT(DATE(C65,C61,1),"*mm/dd/yyyy"))</f>
        <v>1/01/2017</v>
      </c>
      <c r="D63" s="28">
        <v>1</v>
      </c>
      <c r="E63" s="26"/>
      <c r="F63" s="26"/>
      <c r="G63" s="26" t="s">
        <v>101</v>
      </c>
      <c r="I63" s="18"/>
      <c r="J63" s="18"/>
      <c r="K63" s="18"/>
      <c r="L63" s="18"/>
      <c r="M63" s="18"/>
    </row>
    <row r="64" spans="2:13" hidden="1" x14ac:dyDescent="0.25">
      <c r="B64" s="26" t="s">
        <v>102</v>
      </c>
      <c r="C64" s="56" t="str">
        <f>IF(C62="","",TEXT(DATE(C65,C62,C66),"*mm/dd/yyyy"))</f>
        <v>12/31/2017</v>
      </c>
      <c r="D64" s="31">
        <v>2</v>
      </c>
      <c r="E64" s="26"/>
      <c r="F64" s="26" t="s">
        <v>5</v>
      </c>
      <c r="G64" s="26" t="s">
        <v>103</v>
      </c>
      <c r="I64" s="18"/>
      <c r="J64" s="18"/>
      <c r="K64" s="18"/>
      <c r="L64" s="18"/>
      <c r="M64" s="18"/>
    </row>
    <row r="65" spans="2:13" hidden="1" x14ac:dyDescent="0.25">
      <c r="B65" s="26" t="s">
        <v>104</v>
      </c>
      <c r="C65" s="55">
        <f>IF(C11="","",IF(C11&lt;2000,2000+C11,C11))</f>
        <v>2017</v>
      </c>
      <c r="D65" s="31">
        <v>3</v>
      </c>
      <c r="E65" s="26"/>
      <c r="F65" s="26"/>
      <c r="G65" s="26" t="s">
        <v>105</v>
      </c>
      <c r="I65" s="18"/>
      <c r="J65" s="18"/>
      <c r="K65" s="18"/>
      <c r="L65" s="18"/>
      <c r="M65" s="18"/>
    </row>
    <row r="66" spans="2:13" hidden="1" x14ac:dyDescent="0.25">
      <c r="B66" s="26" t="s">
        <v>106</v>
      </c>
      <c r="C66" s="55" t="str">
        <f>IF(OR(C62=6, C62=9),"30","31")</f>
        <v>31</v>
      </c>
      <c r="D66" s="29">
        <v>4</v>
      </c>
      <c r="E66" s="26"/>
      <c r="F66" s="26"/>
      <c r="G66" s="26" t="s">
        <v>107</v>
      </c>
      <c r="I66" s="18"/>
      <c r="J66" s="18"/>
      <c r="K66" s="18"/>
      <c r="L66" s="18"/>
      <c r="M66" s="18"/>
    </row>
    <row r="67" spans="2:13" hidden="1" x14ac:dyDescent="0.25">
      <c r="B67" s="26" t="s">
        <v>108</v>
      </c>
      <c r="C67" s="55" t="s">
        <v>109</v>
      </c>
      <c r="D67" s="32"/>
      <c r="E67" s="26"/>
      <c r="F67" s="26" t="s">
        <v>76</v>
      </c>
      <c r="G67" s="26"/>
      <c r="I67" s="18"/>
      <c r="J67" s="18"/>
      <c r="K67" s="18"/>
      <c r="L67" s="18"/>
      <c r="M67" s="18"/>
    </row>
    <row r="68" spans="2:13" hidden="1" x14ac:dyDescent="0.25">
      <c r="B68" s="26" t="s">
        <v>110</v>
      </c>
      <c r="C68" s="55" t="s">
        <v>111</v>
      </c>
      <c r="D68" s="27"/>
      <c r="E68" s="26"/>
      <c r="F68" s="26" t="s">
        <v>112</v>
      </c>
      <c r="G68" s="26"/>
      <c r="I68" s="18"/>
      <c r="J68" s="18"/>
      <c r="K68" s="18"/>
      <c r="L68" s="18"/>
      <c r="M68" s="18"/>
    </row>
    <row r="69" spans="2:13" hidden="1" x14ac:dyDescent="0.25">
      <c r="B69" s="26" t="s">
        <v>113</v>
      </c>
      <c r="C69" s="55" t="s">
        <v>114</v>
      </c>
      <c r="D69" s="26"/>
      <c r="E69" s="26" t="s">
        <v>78</v>
      </c>
      <c r="F69" s="26" t="s">
        <v>115</v>
      </c>
      <c r="G69" s="26"/>
      <c r="I69" s="18"/>
      <c r="J69" s="18"/>
      <c r="K69" s="18"/>
      <c r="L69" s="18"/>
      <c r="M69" s="18"/>
    </row>
    <row r="70" spans="2:13" hidden="1" x14ac:dyDescent="0.25">
      <c r="B70" s="26" t="s">
        <v>116</v>
      </c>
      <c r="C70" s="55" t="s">
        <v>117</v>
      </c>
      <c r="D70" s="26"/>
      <c r="E70" s="26" t="s">
        <v>118</v>
      </c>
      <c r="F70" s="26" t="s">
        <v>119</v>
      </c>
      <c r="G70" s="26"/>
      <c r="I70" s="18"/>
      <c r="J70" s="18"/>
      <c r="K70" s="18"/>
      <c r="L70" s="18"/>
      <c r="M70" s="18"/>
    </row>
    <row r="71" spans="2:13" hidden="1" x14ac:dyDescent="0.25">
      <c r="B71" s="26" t="s">
        <v>120</v>
      </c>
      <c r="C71" s="55" t="str">
        <f>RIGHT(C68,LEN(C68)-LEN(C8))</f>
        <v xml:space="preserve">                                                             Period:  </v>
      </c>
      <c r="D71" s="26"/>
      <c r="E71" s="26"/>
      <c r="F71" s="26"/>
      <c r="G71" s="26"/>
      <c r="I71" s="18"/>
      <c r="J71" s="18"/>
      <c r="K71" s="18"/>
      <c r="L71" s="18"/>
      <c r="M71" s="18"/>
    </row>
    <row r="72" spans="2:13" ht="15.75" hidden="1" thickBot="1" x14ac:dyDescent="0.3">
      <c r="B72" s="21"/>
      <c r="C72" s="21"/>
      <c r="D72" s="21"/>
      <c r="E72" s="21"/>
      <c r="F72" s="21"/>
      <c r="G72" s="21"/>
      <c r="I72" s="18"/>
      <c r="J72" s="18"/>
      <c r="K72" s="18"/>
      <c r="L72" s="18"/>
      <c r="M72" s="18"/>
    </row>
    <row r="73" spans="2:13" ht="15.75" hidden="1" thickBot="1" x14ac:dyDescent="0.3">
      <c r="B73" s="57">
        <v>0.2</v>
      </c>
      <c r="C73" s="33">
        <v>0.52</v>
      </c>
      <c r="D73" s="33">
        <v>0.71199999999999997</v>
      </c>
      <c r="E73" s="33">
        <v>0.82719999999999994</v>
      </c>
      <c r="F73" s="33">
        <v>0.9423999999999999</v>
      </c>
      <c r="G73" s="64">
        <v>0.99999999999999989</v>
      </c>
      <c r="I73" s="18"/>
      <c r="J73" s="18"/>
      <c r="K73" s="18"/>
      <c r="L73" s="18"/>
      <c r="M73" s="18"/>
    </row>
    <row r="74" spans="2:13" hidden="1" x14ac:dyDescent="0.25">
      <c r="B74" s="58">
        <v>2010</v>
      </c>
      <c r="C74" s="59">
        <v>2009</v>
      </c>
      <c r="D74" s="34">
        <v>2008</v>
      </c>
      <c r="E74" s="59">
        <v>2007</v>
      </c>
      <c r="F74" s="59">
        <v>2006</v>
      </c>
      <c r="G74" s="65">
        <v>2005</v>
      </c>
      <c r="I74" s="18"/>
      <c r="J74" s="18"/>
      <c r="K74" s="18"/>
      <c r="L74" s="18"/>
      <c r="M74" s="18"/>
    </row>
    <row r="75" spans="2:13" ht="15.75" hidden="1" thickBot="1" x14ac:dyDescent="0.3">
      <c r="B75" s="60">
        <v>0.2</v>
      </c>
      <c r="C75" s="35">
        <v>0.32</v>
      </c>
      <c r="D75" s="35">
        <v>0.192</v>
      </c>
      <c r="E75" s="66">
        <v>0.1152</v>
      </c>
      <c r="F75" s="35">
        <v>0.1152</v>
      </c>
      <c r="G75" s="67">
        <v>5.7599999999999998E-2</v>
      </c>
      <c r="I75" s="18"/>
      <c r="J75" s="18"/>
      <c r="K75" s="18"/>
      <c r="L75" s="18"/>
      <c r="M75" s="18"/>
    </row>
    <row r="76" spans="2:13" ht="15.75" hidden="1" thickBot="1" x14ac:dyDescent="0.3">
      <c r="B76" s="36"/>
      <c r="C76" s="36"/>
      <c r="D76" s="36"/>
      <c r="E76" s="36"/>
      <c r="F76" s="36"/>
      <c r="G76" s="36"/>
      <c r="I76" s="18"/>
      <c r="J76" s="18"/>
      <c r="K76" s="18"/>
      <c r="L76" s="18"/>
      <c r="M76" s="18"/>
    </row>
    <row r="77" spans="2:13" ht="15.75" hidden="1" thickBot="1" x14ac:dyDescent="0.3">
      <c r="B77" s="57">
        <v>0.1429</v>
      </c>
      <c r="C77" s="33">
        <v>0.38780000000000003</v>
      </c>
      <c r="D77" s="33">
        <v>0.56269999999999998</v>
      </c>
      <c r="E77" s="33">
        <v>0.68759999999999999</v>
      </c>
      <c r="F77" s="33">
        <v>0.77690000000000003</v>
      </c>
      <c r="G77" s="33">
        <v>0.86610000000000009</v>
      </c>
      <c r="H77" s="33">
        <v>0.95540000000000014</v>
      </c>
      <c r="I77" s="64">
        <v>1.0000000000000002</v>
      </c>
      <c r="J77" s="18"/>
      <c r="K77" s="18"/>
      <c r="L77" s="18"/>
      <c r="M77" s="18"/>
    </row>
    <row r="78" spans="2:13" hidden="1" x14ac:dyDescent="0.25">
      <c r="B78" s="58">
        <v>2010</v>
      </c>
      <c r="C78" s="59">
        <v>2009</v>
      </c>
      <c r="D78" s="34">
        <v>2008</v>
      </c>
      <c r="E78" s="59">
        <v>2007</v>
      </c>
      <c r="F78" s="59">
        <v>2006</v>
      </c>
      <c r="G78" s="34">
        <v>2005</v>
      </c>
      <c r="H78" s="34">
        <v>2004</v>
      </c>
      <c r="I78" s="65">
        <v>2003</v>
      </c>
      <c r="J78" s="18"/>
      <c r="K78" s="18"/>
      <c r="L78" s="18"/>
      <c r="M78" s="18"/>
    </row>
    <row r="79" spans="2:13" ht="15.75" hidden="1" thickBot="1" x14ac:dyDescent="0.3">
      <c r="B79" s="61">
        <v>0.1429</v>
      </c>
      <c r="C79" s="62">
        <v>0.24490000000000001</v>
      </c>
      <c r="D79" s="35">
        <v>0.1749</v>
      </c>
      <c r="E79" s="66">
        <v>0.1249</v>
      </c>
      <c r="F79" s="35">
        <v>8.9300000000000004E-2</v>
      </c>
      <c r="G79" s="35">
        <v>8.9200000000000002E-2</v>
      </c>
      <c r="H79" s="35">
        <v>8.9300000000000004E-2</v>
      </c>
      <c r="I79" s="67">
        <v>4.4600000000000001E-2</v>
      </c>
      <c r="J79" s="18"/>
      <c r="K79" s="18"/>
      <c r="L79" s="18"/>
      <c r="M79" s="18"/>
    </row>
    <row r="80" spans="2:13" hidden="1" x14ac:dyDescent="0.25">
      <c r="I80" s="1060"/>
      <c r="J80" s="18"/>
      <c r="K80" s="18"/>
      <c r="L80" s="18"/>
      <c r="M80" s="18"/>
    </row>
    <row r="81" spans="2:13" hidden="1" x14ac:dyDescent="0.25">
      <c r="B81" s="22"/>
      <c r="C81" s="22"/>
      <c r="D81" s="21"/>
      <c r="E81" s="68" t="s">
        <v>121</v>
      </c>
      <c r="F81" s="22" t="b">
        <f>IF($C$64="",FALSE, MIN($H$81:$J$81)&lt;DATEVALUE($C$64))</f>
        <v>0</v>
      </c>
      <c r="G81" s="22" t="b">
        <f>IF($C$64="",FALSE,
DATE(YEAR(MIN($H$81:$J$81)),MONTH(MIN(MIN($H$81:$J$81))),DAY(MIN(MIN($H$81:$J$81))))-60&lt;DATEVALUE($C$64))</f>
        <v>0</v>
      </c>
      <c r="H81" s="944">
        <f>IF(ISBLANK(CONTACT_INFO_1!$H$16),DATEVALUE("1/1/2099"),CONTACT_INFO_1!$H$16)</f>
        <v>43251</v>
      </c>
      <c r="I81" s="944">
        <f>IF(ISBLANK(CONTACT_INFO_1!$H$27),DATEVALUE("1/1/2099"),CONTACT_INFO_1!$H$27)</f>
        <v>72686</v>
      </c>
      <c r="J81" s="944">
        <f>IF(ISBLANK(CONTACT_INFO_1!$H$35),DATEVALUE("1/1/2099"),CONTACT_INFO_1!$H$35)</f>
        <v>72686</v>
      </c>
      <c r="K81" s="944"/>
      <c r="L81" s="944"/>
      <c r="M81" s="18"/>
    </row>
    <row r="82" spans="2:13" hidden="1" x14ac:dyDescent="0.25">
      <c r="B82" s="22"/>
      <c r="C82" s="21"/>
      <c r="D82" s="21"/>
      <c r="E82" s="68" t="s">
        <v>122</v>
      </c>
      <c r="F82" s="22" t="b">
        <f>IF($C$64="",FALSE, MIN(H82:L82)&lt;DATEVALUE($C$64))</f>
        <v>0</v>
      </c>
      <c r="G82" s="22" t="b">
        <f>IF($C$64="",FALSE,
DATE(YEAR(MIN($H$82:$L$82)),MONTH(MIN(MIN($H$82:$L$82))),DAY(MIN(MIN($H$82:$L$82))))-60&lt;DATEVALUE($C$64))</f>
        <v>0</v>
      </c>
      <c r="H82" s="944">
        <f>IF(ISBLANK(CONTACT_INFO_1!$H$16),DATEVALUE("1/1/2099"),CONTACT_INFO_1!$H$16)</f>
        <v>43251</v>
      </c>
      <c r="I82" s="944">
        <f>IF(ISBLANK(PRIMARY_ACCOUNT_2a!$I$45),DATEVALUE("1/1/2099"),PRIMARY_ACCOUNT_2a!$I$45)</f>
        <v>72686</v>
      </c>
      <c r="J82" s="944">
        <f>IF(ISBLANK(PRIMARY_ACCOUNT_2a!$I$47),DATEVALUE("1/1/2099"),PRIMARY_ACCOUNT_2a!$I$47)</f>
        <v>72686</v>
      </c>
      <c r="K82" s="944">
        <f>IF(ISBLANK(PRIMARY_ACCOUNT_2a!$I$49),DATEVALUE("1/1/2099"),PRIMARY_ACCOUNT_2a!$I$49)</f>
        <v>72686</v>
      </c>
      <c r="L82" s="944">
        <f>IF(ISBLANK(PRIMARY_ACCOUNT_2a!$I$51),DATEVALUE("1/1/2099"),PRIMARY_ACCOUNT_2a!$I$51)</f>
        <v>72686</v>
      </c>
      <c r="M82" s="18"/>
    </row>
    <row r="83" spans="2:13" hidden="1" x14ac:dyDescent="0.25">
      <c r="B83" s="22"/>
      <c r="C83" s="22"/>
      <c r="D83" s="21"/>
      <c r="E83" s="68" t="s">
        <v>123</v>
      </c>
      <c r="F83" s="22" t="b">
        <f>IF($C$64="",FALSE, MIN(H83:L83)&lt;DATEVALUE($C$64))</f>
        <v>0</v>
      </c>
      <c r="G83" s="22" t="b">
        <f>IF($C$64="",FALSE,
DATE(YEAR(MIN($H$83:$L$83)),MONTH(MIN(MIN($H$83:$L$83))),DAY(MIN(MIN($H$83:$L$83))))-60&lt;DATEVALUE($C$64))</f>
        <v>0</v>
      </c>
      <c r="H83" s="944">
        <f>MIN(IF(ISBLANK(SECONDARY_ACCOUNTS_2b!$D$29),DATEVALUE("1/1/2099"),SECONDARY_ACCOUNTS_2b!$D$29),
IF(ISBLANK(SECONDARY_ACCOUNTS_2b!$E$29),DATEVALUE("1/1/2099"),SECONDARY_ACCOUNTS_2b!$E$29),
IF(ISBLANK(SECONDARY_ACCOUNTS_2b!$F$29),DATEVALUE("1/1/2099"),SECONDARY_ACCOUNTS_2b!$F$29),
IF(ISBLANK(SECONDARY_ACCOUNTS_2b!$G$29),DATEVALUE("1/1/2099"),SECONDARY_ACCOUNTS_2b!$G$29))</f>
        <v>72686</v>
      </c>
      <c r="I83" s="944">
        <f>MIN(IF(ISBLANK(SECONDARY_ACCOUNTS_2b!$D$32),DATEVALUE("1/1/2099"),SECONDARY_ACCOUNTS_2b!$D$32),
IF(ISBLANK(SECONDARY_ACCOUNTS_2b!$E$32),DATEVALUE("1/1/2099"),SECONDARY_ACCOUNTS_2b!$E$32),
IF(ISBLANK(SECONDARY_ACCOUNTS_2b!$F$32),DATEVALUE("1/1/2099"),SECONDARY_ACCOUNTS_2b!$F$32),
IF(ISBLANK(SECONDARY_ACCOUNTS_2b!$G$32),DATEVALUE("1/1/2099"),SECONDARY_ACCOUNTS_2b!$G$32))</f>
        <v>72686</v>
      </c>
      <c r="J83" s="944">
        <f>MIN(IF(ISBLANK(SECONDARY_ACCOUNTS_2b!$D$35),DATEVALUE("1/1/2099"),SECONDARY_ACCOUNTS_2b!$D$35),
IF(ISBLANK(SECONDARY_ACCOUNTS_2b!$E$35),DATEVALUE("1/1/2099"),SECONDARY_ACCOUNTS_2b!$E$35),
IF(ISBLANK(SECONDARY_ACCOUNTS_2b!$F$35),DATEVALUE("1/1/2099"),SECONDARY_ACCOUNTS_2b!$F$35),
IF(ISBLANK(SECONDARY_ACCOUNTS_2b!$G$35),DATEVALUE("1/1/2099"),SECONDARY_ACCOUNTS_2b!$G$35))</f>
        <v>72686</v>
      </c>
      <c r="K83" s="944">
        <f>MIN(IF(ISBLANK(SECONDARY_ACCOUNTS_2b!$D$38),DATEVALUE("1/1/2099"),SECONDARY_ACCOUNTS_2b!$D$38),
IF(ISBLANK(SECONDARY_ACCOUNTS_2b!$E$38),DATEVALUE("1/1/2099"),SECONDARY_ACCOUNTS_2b!$E$38),
IF(ISBLANK(SECONDARY_ACCOUNTS_2b!$F$38),DATEVALUE("1/1/2099"),SECONDARY_ACCOUNTS_2b!$F$38),
IF(ISBLANK(SECONDARY_ACCOUNTS_2b!$G$38),DATEVALUE("1/1/2099"),SECONDARY_ACCOUNTS_2b!$G$38))</f>
        <v>72686</v>
      </c>
      <c r="L83" s="944">
        <f>MIN(IF(ISBLANK(SECONDARY_ACCOUNTS_2b!$D$41),DATEVALUE("1/1/2099"),SECONDARY_ACCOUNTS_2b!$D$41),
IF(ISBLANK(SECONDARY_ACCOUNTS_2b!$E$41),DATEVALUE("1/1/2099"),SECONDARY_ACCOUNTS_2b!$E$41),
IF(ISBLANK(SECONDARY_ACCOUNTS_2b!$F$41),DATEVALUE("1/1/2099"),SECONDARY_ACCOUNTS_2b!$F$41),
IF(ISBLANK(SECONDARY_ACCOUNTS_2b!$G$41),DATEVALUE("1/1/2099"),SECONDARY_ACCOUNTS_2b!$G$41))</f>
        <v>72686</v>
      </c>
      <c r="M83" s="18"/>
    </row>
    <row r="84" spans="2:13" hidden="1" x14ac:dyDescent="0.25">
      <c r="B84" s="22"/>
      <c r="C84" s="21"/>
      <c r="D84" s="21"/>
      <c r="E84" s="68" t="s">
        <v>124</v>
      </c>
      <c r="F84" s="22" t="b">
        <f>IF($C$64="",FALSE, MIN(H84:L84,H84)&lt;DATEVALUE($C$64))</f>
        <v>0</v>
      </c>
      <c r="G84" s="22" t="b">
        <f>IF($C$64="",FALSE,
DATE(YEAR(MIN($H$84:$L$84)),MONTH(MIN(MIN($H$84:$L$84))),DAY(MIN(MIN($H$84:$L$84))))-60&lt;DATEVALUE($C$64))</f>
        <v>0</v>
      </c>
      <c r="H84" s="944">
        <f>IF(ISBLANK(CONTACT_INFO_1!$H$16),DATEVALUE("1/1/2099"),CONTACT_INFO_1!$H$16)</f>
        <v>43251</v>
      </c>
      <c r="I84" s="944">
        <f>IF(ISBLANK(FINANCE_COMM_13!F21),DATEVALUE("1/1/2099"),FINANCE_COMM_13!F21)</f>
        <v>43861</v>
      </c>
      <c r="J84" s="944">
        <f>IF(ISBLANK(FINANCE_COMM_13!F25),DATEVALUE("1/1/2099"),FINANCE_COMM_13!F25)</f>
        <v>43344</v>
      </c>
      <c r="K84" s="944">
        <f>IF(ISBLANK(FINANCE_COMM_13!F28),DATEVALUE("1/1/2099"),FINANCE_COMM_13!F28)</f>
        <v>72686</v>
      </c>
      <c r="L84" s="944">
        <f>IF(ISBLANK(FINANCE_COMM_13!F30),DATEVALUE("1/1/2099"),FINANCE_COMM_13!F30)</f>
        <v>72686</v>
      </c>
      <c r="M84" s="18"/>
    </row>
    <row r="85" spans="2:13" hidden="1" x14ac:dyDescent="0.25">
      <c r="B85" s="22"/>
      <c r="C85" s="21"/>
      <c r="D85" s="21"/>
      <c r="E85" s="68" t="s">
        <v>125</v>
      </c>
      <c r="F85" s="22" t="e">
        <f>IF($C$64="",FALSE, MIN(H85:L85)&lt;DATEVALUE($C$64))</f>
        <v>#REF!</v>
      </c>
      <c r="G85" s="22" t="e">
        <f>IF($C$64="",FALSE,
DATE(YEAR(MIN($H$85:$L$85)),MONTH(MIN(MIN($H$85:$L$85))),DAY(MIN(MIN($H$85:$L$85))))-60&lt;DATEVALUE($C$64))</f>
        <v>#REF!</v>
      </c>
      <c r="H85" s="944" t="e">
        <f>MIN(IF(ISBLANK(#REF!),DATEVALUE("1/1/2099"),#REF!),
IF(ISBLANK(#REF!),DATEVALUE("1/1/2099"),#REF!),
IF(ISBLANK(#REF!),DATEVALUE("1/1/2099"),#REF!),
IF(ISBLANK(#REF!),DATEVALUE("1/1/2099"),#REF!))</f>
        <v>#REF!</v>
      </c>
      <c r="I85" s="944" t="e">
        <f>MIN(IF(ISBLANK(#REF!),DATEVALUE("1/1/2099"),#REF!),
IF(ISBLANK(#REF!),DATEVALUE("1/1/2099"),#REF!),
IF(ISBLANK(#REF!),DATEVALUE("1/1/2099"),#REF!),
IF(ISBLANK(#REF!),DATEVALUE("1/1/2099"),#REF!))</f>
        <v>#REF!</v>
      </c>
      <c r="J85" s="944" t="e">
        <f>MIN(IF(ISBLANK(#REF!),DATEVALUE("1/1/2099"),#REF!),
IF(ISBLANK(#REF!),DATEVALUE("1/1/2099"),#REF!),
IF(ISBLANK(#REF!),DATEVALUE("1/1/2099"),#REF!),
IF(ISBLANK(#REF!),DATEVALUE("1/1/2099"),#REF!))</f>
        <v>#REF!</v>
      </c>
      <c r="K85" s="944" t="e">
        <f>MIN(IF(ISBLANK(#REF!),DATEVALUE("1/1/2099"),#REF!),
IF(ISBLANK(#REF!),DATEVALUE("1/1/2099"),#REF!),
IF(ISBLANK(#REF!),DATEVALUE("1/1/2099"),#REF!),
IF(ISBLANK(#REF!),DATEVALUE("1/1/2099"),#REF!))</f>
        <v>#REF!</v>
      </c>
      <c r="L85" s="944" t="e">
        <f>MIN(IF(ISBLANK(#REF!),DATEVALUE("1/1/2099"),#REF!),
IF(ISBLANK(#REF!),DATEVALUE("1/1/2099"),#REF!),
IF(ISBLANK(#REF!),DATEVALUE("1/1/2099"),#REF!),
IF(ISBLANK(#REF!),DATEVALUE("1/1/2099"),#REF!))</f>
        <v>#REF!</v>
      </c>
      <c r="M85" s="18"/>
    </row>
    <row r="86" spans="2:13" hidden="1" x14ac:dyDescent="0.25">
      <c r="B86" s="22"/>
      <c r="C86" s="21"/>
      <c r="D86" s="21"/>
      <c r="E86" s="68" t="s">
        <v>126</v>
      </c>
      <c r="F86" s="22" t="e">
        <f>IF($C$64="",FALSE, MIN(H86:L86)&lt;DATEVALUE($C$64))</f>
        <v>#REF!</v>
      </c>
      <c r="G86" s="22" t="e">
        <f>IF($C$64="",FALSE,
DATE(YEAR(MIN($H$86:$L$86)),MONTH(MIN(MIN($H$86:$L$86))),DAY(MIN(MIN($H$86:$L$86))))-60&lt;DATEVALUE($C$64))</f>
        <v>#REF!</v>
      </c>
      <c r="H86" s="944" t="e">
        <f>MIN(IF(ISBLANK(#REF!),DATEVALUE("1/1/2099"),#REF!),
IF(ISBLANK(#REF!),DATEVALUE("1/1/2099"),#REF!),
IF(ISBLANK(#REF!),DATEVALUE("1/1/2099"),#REF!),
IF(ISBLANK(#REF!),DATEVALUE("1/1/2099"),#REF!))</f>
        <v>#REF!</v>
      </c>
      <c r="I86" s="944" t="e">
        <f>MIN(IF(ISBLANK(#REF!),DATEVALUE("1/1/2099"),#REF!),
IF(ISBLANK(#REF!),DATEVALUE("1/1/2099"),#REF!),
IF(ISBLANK(#REF!),DATEVALUE("1/1/2099"),#REF!),
IF(ISBLANK(#REF!),DATEVALUE("1/1/2099"),#REF!))</f>
        <v>#REF!</v>
      </c>
      <c r="J86" s="944" t="e">
        <f>MIN(IF(ISBLANK(#REF!),DATEVALUE("1/1/2099"),#REF!),
IF(ISBLANK(#REF!),DATEVALUE("1/1/2099"),#REF!),
IF(ISBLANK(#REF!),DATEVALUE("1/1/2099"),#REF!),
IF(ISBLANK(#REF!),DATEVALUE("1/1/2099"),#REF!))</f>
        <v>#REF!</v>
      </c>
      <c r="K86" s="944" t="e">
        <f>MIN(IF(ISBLANK(#REF!),DATEVALUE("1/1/2099"),#REF!),
IF(ISBLANK(#REF!),DATEVALUE("1/1/2099"),#REF!),
IF(ISBLANK(#REF!),DATEVALUE("1/1/2099"),#REF!),
IF(ISBLANK(#REF!),DATEVALUE("1/1/2099"),#REF!))</f>
        <v>#REF!</v>
      </c>
      <c r="L86" s="944" t="e">
        <f>MIN(IF(ISBLANK(#REF!),DATEVALUE("1/1/2099"),#REF!),
IF(ISBLANK(#REF!),DATEVALUE("1/1/2099"),#REF!),
IF(ISBLANK(#REF!),DATEVALUE("1/1/2099"),#REF!),
IF(ISBLANK(#REF!),DATEVALUE("1/1/2099"),#REF!))</f>
        <v>#REF!</v>
      </c>
      <c r="M86" s="18"/>
    </row>
    <row r="87" spans="2:13" hidden="1" x14ac:dyDescent="0.25">
      <c r="B87" s="22"/>
      <c r="C87" s="21"/>
      <c r="D87" s="21"/>
      <c r="E87" s="21"/>
      <c r="F87" s="21"/>
      <c r="G87" s="21"/>
      <c r="H87" s="944"/>
      <c r="I87" s="944"/>
      <c r="J87" s="944"/>
      <c r="K87" s="944"/>
      <c r="L87" s="944"/>
      <c r="M87" s="18"/>
    </row>
    <row r="88" spans="2:13" hidden="1" x14ac:dyDescent="0.25">
      <c r="B88" s="22"/>
      <c r="C88" s="21"/>
      <c r="D88" s="21"/>
      <c r="E88" s="21"/>
      <c r="F88" s="21"/>
      <c r="G88" s="21"/>
      <c r="I88" s="18"/>
      <c r="J88" s="18"/>
      <c r="K88" s="18"/>
      <c r="L88" s="18"/>
      <c r="M88" s="18"/>
    </row>
    <row r="89" spans="2:13" hidden="1" x14ac:dyDescent="0.25">
      <c r="B89" s="22"/>
      <c r="C89" s="21"/>
      <c r="D89" s="21"/>
      <c r="E89" s="21"/>
      <c r="F89" s="21"/>
      <c r="G89" s="21"/>
      <c r="I89" s="18"/>
      <c r="J89" s="18"/>
      <c r="K89" s="18"/>
      <c r="L89" s="18"/>
      <c r="M89" s="18"/>
    </row>
    <row r="90" spans="2:13" hidden="1" x14ac:dyDescent="0.25">
      <c r="B90" s="22"/>
      <c r="C90" s="21"/>
      <c r="D90" s="21"/>
      <c r="E90" s="21"/>
      <c r="F90" s="21"/>
      <c r="G90" s="21"/>
      <c r="I90" s="18"/>
      <c r="J90" s="18"/>
      <c r="K90" s="18"/>
      <c r="L90" s="18"/>
      <c r="M90" s="18"/>
    </row>
    <row r="91" spans="2:13" hidden="1" x14ac:dyDescent="0.25">
      <c r="B91" s="22"/>
      <c r="C91" s="21"/>
      <c r="D91" s="21"/>
      <c r="E91" s="21"/>
      <c r="F91" s="21"/>
      <c r="G91" s="21"/>
      <c r="I91" s="18"/>
      <c r="J91" s="18"/>
      <c r="K91" s="18"/>
      <c r="L91" s="18"/>
      <c r="M91" s="18"/>
    </row>
    <row r="92" spans="2:13" hidden="1" x14ac:dyDescent="0.25">
      <c r="B92" s="22"/>
      <c r="C92" s="21"/>
      <c r="D92" s="21"/>
      <c r="E92" s="21"/>
      <c r="F92" s="21"/>
      <c r="G92" s="21"/>
      <c r="I92" s="18"/>
      <c r="J92" s="18"/>
      <c r="K92" s="18"/>
      <c r="L92" s="18"/>
      <c r="M92" s="18"/>
    </row>
    <row r="93" spans="2:13" hidden="1" x14ac:dyDescent="0.25">
      <c r="B93" s="22"/>
      <c r="C93" s="21"/>
      <c r="D93" s="21"/>
      <c r="E93" s="21"/>
      <c r="F93" s="21"/>
      <c r="G93" s="21"/>
      <c r="I93" s="18"/>
      <c r="J93" s="18"/>
      <c r="K93" s="18"/>
      <c r="L93" s="18"/>
      <c r="M93" s="18"/>
    </row>
    <row r="94" spans="2:13" hidden="1" x14ac:dyDescent="0.25">
      <c r="B94" s="22"/>
      <c r="C94" s="21"/>
      <c r="D94" s="21"/>
      <c r="E94" s="21"/>
      <c r="F94" s="21"/>
      <c r="G94" s="21"/>
      <c r="I94" s="18"/>
      <c r="J94" s="18"/>
      <c r="K94" s="18"/>
      <c r="L94" s="18"/>
      <c r="M94" s="18"/>
    </row>
    <row r="95" spans="2:13" hidden="1" x14ac:dyDescent="0.25">
      <c r="B95" s="22"/>
      <c r="C95" s="21"/>
      <c r="D95" s="21"/>
      <c r="E95" s="21"/>
      <c r="F95" s="21"/>
      <c r="G95" s="21"/>
      <c r="I95" s="18"/>
      <c r="J95" s="18"/>
      <c r="K95" s="18"/>
      <c r="L95" s="18"/>
      <c r="M95" s="18"/>
    </row>
    <row r="96" spans="2:13" hidden="1" x14ac:dyDescent="0.25">
      <c r="B96" s="22"/>
      <c r="C96" s="21"/>
      <c r="D96" s="21"/>
      <c r="E96" s="21"/>
      <c r="F96" s="21"/>
      <c r="G96" s="21"/>
      <c r="I96" s="18"/>
      <c r="J96" s="18"/>
      <c r="K96" s="18"/>
      <c r="L96" s="18"/>
    </row>
    <row r="97" spans="2:12" hidden="1" x14ac:dyDescent="0.25">
      <c r="B97" s="22"/>
      <c r="C97" s="21"/>
      <c r="D97" s="21"/>
      <c r="E97" s="21"/>
      <c r="F97" s="21"/>
      <c r="G97" s="21"/>
      <c r="I97" s="18"/>
      <c r="J97" s="18"/>
      <c r="K97" s="18"/>
      <c r="L97" s="18"/>
    </row>
    <row r="98" spans="2:12" hidden="1" x14ac:dyDescent="0.25">
      <c r="B98" s="22"/>
      <c r="C98" s="21"/>
      <c r="D98" s="21"/>
      <c r="E98" s="21"/>
      <c r="F98" s="21"/>
      <c r="G98" s="21"/>
      <c r="H98" s="69"/>
      <c r="I98" s="21"/>
      <c r="J98" s="21"/>
      <c r="K98" s="21"/>
      <c r="L98" s="21"/>
    </row>
    <row r="99" spans="2:12" hidden="1" x14ac:dyDescent="0.25">
      <c r="B99" s="22"/>
      <c r="D99" s="21"/>
    </row>
    <row r="100" spans="2:12" hidden="1" x14ac:dyDescent="0.25">
      <c r="B100" s="22"/>
      <c r="D100" s="21"/>
    </row>
    <row r="101" spans="2:12" hidden="1" x14ac:dyDescent="0.25">
      <c r="B101" s="22"/>
      <c r="D101" s="21"/>
    </row>
    <row r="102" spans="2:12" hidden="1" x14ac:dyDescent="0.25">
      <c r="B102" s="22"/>
      <c r="D102" s="21"/>
    </row>
    <row r="103" spans="2:12" hidden="1" x14ac:dyDescent="0.25">
      <c r="B103" s="22"/>
      <c r="D103" s="21"/>
    </row>
    <row r="104" spans="2:12" hidden="1" x14ac:dyDescent="0.25">
      <c r="B104" s="22"/>
      <c r="D104" s="21"/>
    </row>
    <row r="105" spans="2:12" hidden="1" x14ac:dyDescent="0.25">
      <c r="B105" s="22"/>
      <c r="D105" s="21"/>
    </row>
    <row r="106" spans="2:12" hidden="1" x14ac:dyDescent="0.25">
      <c r="B106" s="22"/>
      <c r="D106" s="21"/>
    </row>
    <row r="107" spans="2:12" hidden="1" x14ac:dyDescent="0.25">
      <c r="B107" s="22"/>
      <c r="D107" s="21"/>
    </row>
    <row r="108" spans="2:12" hidden="1" x14ac:dyDescent="0.25">
      <c r="B108" s="22"/>
      <c r="D108" s="21"/>
    </row>
    <row r="109" spans="2:12" hidden="1" x14ac:dyDescent="0.25">
      <c r="B109" s="22"/>
      <c r="D109" s="21"/>
    </row>
    <row r="110" spans="2:12" hidden="1" x14ac:dyDescent="0.25">
      <c r="B110" s="22"/>
      <c r="D110" s="21"/>
    </row>
    <row r="111" spans="2:12" hidden="1" x14ac:dyDescent="0.25">
      <c r="B111" s="22"/>
      <c r="D111" s="21"/>
    </row>
    <row r="112" spans="2:12" hidden="1" x14ac:dyDescent="0.25">
      <c r="B112" s="22"/>
      <c r="D112" s="21"/>
    </row>
    <row r="113" spans="2:4" hidden="1" x14ac:dyDescent="0.25">
      <c r="B113" s="22"/>
      <c r="D113" s="21"/>
    </row>
    <row r="114" spans="2:4" hidden="1" x14ac:dyDescent="0.25">
      <c r="B114" s="22"/>
      <c r="D114" s="21"/>
    </row>
    <row r="115" spans="2:4" hidden="1" x14ac:dyDescent="0.25">
      <c r="B115" s="22"/>
      <c r="D115" s="21"/>
    </row>
    <row r="116" spans="2:4" hidden="1" x14ac:dyDescent="0.25">
      <c r="B116" s="22"/>
      <c r="D116" s="21"/>
    </row>
    <row r="117" spans="2:4" hidden="1" x14ac:dyDescent="0.25">
      <c r="B117" s="22"/>
      <c r="D117" s="21"/>
    </row>
    <row r="118" spans="2:4" hidden="1" x14ac:dyDescent="0.25">
      <c r="B118" s="22"/>
      <c r="D118" s="21"/>
    </row>
    <row r="119" spans="2:4" hidden="1" x14ac:dyDescent="0.25">
      <c r="B119" s="22"/>
      <c r="D119" s="21"/>
    </row>
    <row r="120" spans="2:4" hidden="1" x14ac:dyDescent="0.25">
      <c r="B120" s="22"/>
      <c r="D120" s="21"/>
    </row>
    <row r="121" spans="2:4" hidden="1" x14ac:dyDescent="0.25">
      <c r="B121" s="22"/>
      <c r="D121" s="21"/>
    </row>
    <row r="122" spans="2:4" hidden="1" x14ac:dyDescent="0.25">
      <c r="B122" s="22"/>
      <c r="D122" s="21"/>
    </row>
    <row r="123" spans="2:4" hidden="1" x14ac:dyDescent="0.25">
      <c r="B123" s="22"/>
      <c r="D123" s="21"/>
    </row>
    <row r="124" spans="2:4" hidden="1" x14ac:dyDescent="0.25">
      <c r="B124" s="22"/>
      <c r="D124" s="21"/>
    </row>
    <row r="125" spans="2:4" hidden="1" x14ac:dyDescent="0.25">
      <c r="B125" s="22"/>
      <c r="D125" s="21"/>
    </row>
    <row r="126" spans="2:4" hidden="1" x14ac:dyDescent="0.25">
      <c r="B126" s="22"/>
      <c r="D126" s="21"/>
    </row>
    <row r="127" spans="2:4" hidden="1" x14ac:dyDescent="0.25">
      <c r="B127" s="22"/>
      <c r="D127" s="21"/>
    </row>
    <row r="128" spans="2:4" hidden="1" x14ac:dyDescent="0.25">
      <c r="B128" s="22"/>
      <c r="D128" s="21"/>
    </row>
    <row r="129" spans="2:4" hidden="1" x14ac:dyDescent="0.25">
      <c r="B129" s="22"/>
      <c r="D129" s="21"/>
    </row>
    <row r="130" spans="2:4" hidden="1" x14ac:dyDescent="0.25">
      <c r="B130" s="22"/>
      <c r="D130" s="21"/>
    </row>
    <row r="131" spans="2:4" hidden="1" x14ac:dyDescent="0.25">
      <c r="B131" s="22"/>
      <c r="D131" s="21"/>
    </row>
    <row r="132" spans="2:4" hidden="1" x14ac:dyDescent="0.25">
      <c r="B132" s="22"/>
      <c r="D132" s="21"/>
    </row>
    <row r="133" spans="2:4" hidden="1" x14ac:dyDescent="0.25">
      <c r="B133" s="22"/>
      <c r="D133" s="21"/>
    </row>
    <row r="134" spans="2:4" hidden="1" x14ac:dyDescent="0.25">
      <c r="B134" s="22"/>
      <c r="D134" s="21"/>
    </row>
    <row r="135" spans="2:4" hidden="1" x14ac:dyDescent="0.25">
      <c r="B135" s="22"/>
      <c r="D135" s="21"/>
    </row>
    <row r="136" spans="2:4" hidden="1" x14ac:dyDescent="0.25">
      <c r="B136" s="22"/>
      <c r="D136" s="21"/>
    </row>
    <row r="137" spans="2:4" hidden="1" x14ac:dyDescent="0.25">
      <c r="B137" s="22"/>
      <c r="D137" s="21"/>
    </row>
    <row r="138" spans="2:4" hidden="1" x14ac:dyDescent="0.25">
      <c r="B138" s="22"/>
      <c r="D138" s="21"/>
    </row>
    <row r="139" spans="2:4" hidden="1" x14ac:dyDescent="0.25"/>
    <row r="140" spans="2:4" hidden="1" x14ac:dyDescent="0.25"/>
    <row r="141" spans="2:4" hidden="1" x14ac:dyDescent="0.25"/>
    <row r="142" spans="2:4" hidden="1" x14ac:dyDescent="0.25"/>
    <row r="143" spans="2:4" hidden="1" x14ac:dyDescent="0.25"/>
    <row r="144" spans="2: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</sheetData>
  <sheetProtection password="C8CD" sheet="1" objects="1" scenarios="1"/>
  <mergeCells count="16">
    <mergeCell ref="E52:G52"/>
    <mergeCell ref="E3:G3"/>
    <mergeCell ref="E4:G4"/>
    <mergeCell ref="E6:G6"/>
    <mergeCell ref="B16:C16"/>
    <mergeCell ref="B21:C21"/>
    <mergeCell ref="B2:C5"/>
    <mergeCell ref="B6:C6"/>
    <mergeCell ref="E28:G28"/>
    <mergeCell ref="B24:C24"/>
    <mergeCell ref="B17:C17"/>
    <mergeCell ref="B23:C23"/>
    <mergeCell ref="B36:C36"/>
    <mergeCell ref="B33:C33"/>
    <mergeCell ref="B34:C34"/>
    <mergeCell ref="B19:C20"/>
  </mergeCells>
  <conditionalFormatting sqref="F8:F10 F24 F29:F30">
    <cfRule type="expression" dxfId="43" priority="5" stopIfTrue="1">
      <formula>ISNUMBER(SEARCH("Expiring",F8))</formula>
    </cfRule>
    <cfRule type="expression" dxfId="42" priority="6" stopIfTrue="1">
      <formula>ISNUMBER(SEARCH("EXPIRED",F8))</formula>
    </cfRule>
  </conditionalFormatting>
  <conditionalFormatting sqref="F11 F25">
    <cfRule type="expression" dxfId="41" priority="3" stopIfTrue="1">
      <formula>ISNUMBER(SEARCH("Balanced",F11))</formula>
    </cfRule>
    <cfRule type="expression" dxfId="40" priority="4" stopIfTrue="1">
      <formula>ISNUMBER(SEARCH("OUT OF",F11))</formula>
    </cfRule>
  </conditionalFormatting>
  <dataValidations count="3">
    <dataValidation type="list" allowBlank="1" showInputMessage="1" showErrorMessage="1" sqref="C14">
      <formula1>$G$58:$G$66</formula1>
    </dataValidation>
    <dataValidation type="list" showInputMessage="1" showErrorMessage="1" sqref="C13">
      <formula1>$D$60:$D$61</formula1>
    </dataValidation>
    <dataValidation type="list" showInputMessage="1" showErrorMessage="1" sqref="C12">
      <formula1>$D$63:$D$66</formula1>
    </dataValidation>
  </dataValidations>
  <hyperlinks>
    <hyperlink ref="E11" location="BALANCE_3!A1" display="3. BALANCE"/>
    <hyperlink ref="E12" location="INCOME_4!A1" display="4. INCOME"/>
    <hyperlink ref="E9" location="PRIMARY_ACCOUNT_2a!A1" display="2.a PRIMARY ACCOUNT"/>
    <hyperlink ref="E13" location="ASSET_DTL_5a!A1" display="5.a ASSET DTL"/>
    <hyperlink ref="E15" location="INVENTORY_DTL_6!A1" display="6. INVENTORY DTL"/>
    <hyperlink ref="E16" location="REGALIA_SALES_DTL_7!A1" display="7. REGALIA SALES DTL"/>
    <hyperlink ref="E18" location="TRANSFER_IN_9!A1" display="9. TRANSFER IN"/>
    <hyperlink ref="E19" location="TRANSFER_OUT_10!A1" display="10. TRANSFER OUT"/>
    <hyperlink ref="E20" location="INCOME_DTL_11a!A1" display="11.a INCOME DTL"/>
    <hyperlink ref="E21" location="INCOME_DTL_11b!A1" display="11.b INCOME DTL"/>
    <hyperlink ref="E22" location="EXPENSE_DTL_12a!A1" display="12.a EXPENSE DTL"/>
    <hyperlink ref="E23" location="EXPENSE_DTL_12b!A1" display="12.b EXPENSE DTL"/>
    <hyperlink ref="E8" location="CONTACT_INFO_1!A1" display="1. CONTACT INFO"/>
    <hyperlink ref="E26" location="NEWSLETTER_15!A1" display="15. NEWSLETTER"/>
    <hyperlink ref="E25" location="FUNDS_14!A1" display="14. FUNDS"/>
    <hyperlink ref="E24" location="FINANCE_COMM_13!A1" display="13. FINANCE COMM"/>
    <hyperlink ref="E27" location="COMMENTS!A1" display="COMMENTS"/>
    <hyperlink ref="E10" location="SECONDARY_ACCOUNTS_2b!A1" display="2.b SECONDARY ACCOUNTS"/>
    <hyperlink ref="E43" location="TRANSFER_IN_9b!A1" display="9.b TRANSFER IN"/>
    <hyperlink ref="E7" location="Contents!A1" display="CONTENTS"/>
    <hyperlink ref="E50" location="FreeForm!A1" display="FREE FORM"/>
    <hyperlink ref="E17" location="DEPR_DTL_8!A1" display="8. DEPRECIATION DTL"/>
    <hyperlink ref="E46" location="TRANSFER_OUT_10b!A1" display="10.b TRANSFER OUT"/>
    <hyperlink ref="E14" location="LIABILITY_DTL_5b!A1" display="5.b LIABILITY DTL"/>
    <hyperlink ref="B36" r:id="rId1"/>
    <hyperlink ref="B36:C36" r:id="rId2" display="Email bugs and comments here!"/>
  </hyperlinks>
  <printOptions horizontalCentered="1"/>
  <pageMargins left="0.25" right="0.25" top="0.25" bottom="0.25" header="0" footer="0"/>
  <pageSetup scale="98" orientation="portrait" blackAndWhite="1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B_Print4">
              <controlPr defaultSize="0" print="0" autoFill="0" autoPict="0" macro="[0]!PrintFour">
                <anchor moveWithCells="1" sizeWithCells="1">
                  <from>
                    <xdr:col>1</xdr:col>
                    <xdr:colOff>47625</xdr:colOff>
                    <xdr:row>29</xdr:row>
                    <xdr:rowOff>38100</xdr:rowOff>
                  </from>
                  <to>
                    <xdr:col>1</xdr:col>
                    <xdr:colOff>1876425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B_PrintForward">
              <controlPr defaultSize="0" print="0" autoFill="0" autoPict="0" macro="[0]!PrintForwards">
                <anchor moveWithCells="1" sizeWithCells="1">
                  <from>
                    <xdr:col>1</xdr:col>
                    <xdr:colOff>47625</xdr:colOff>
                    <xdr:row>30</xdr:row>
                    <xdr:rowOff>47625</xdr:rowOff>
                  </from>
                  <to>
                    <xdr:col>1</xdr:col>
                    <xdr:colOff>1876425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B_PrintBackward">
              <controlPr defaultSize="0" print="0" autoFill="0" autoPict="0" macro="[0]!PrintBackwards">
                <anchor moveWithCells="1" sizeWithCells="1">
                  <from>
                    <xdr:col>1</xdr:col>
                    <xdr:colOff>47625</xdr:colOff>
                    <xdr:row>31</xdr:row>
                    <xdr:rowOff>57150</xdr:rowOff>
                  </from>
                  <to>
                    <xdr:col>1</xdr:col>
                    <xdr:colOff>1876425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B_NewPeriod">
              <controlPr defaultSize="0" print="0" autoFill="0" autoPict="0" macro="[0]!ResetReport">
                <anchor moveWithCells="1" sizeWithCells="1">
                  <from>
                    <xdr:col>2</xdr:col>
                    <xdr:colOff>76200</xdr:colOff>
                    <xdr:row>29</xdr:row>
                    <xdr:rowOff>38100</xdr:rowOff>
                  </from>
                  <to>
                    <xdr:col>2</xdr:col>
                    <xdr:colOff>3429000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B_ImportLedger">
              <controlPr defaultSize="0" print="0" autoFill="0" autoPict="0" macro="[0]!importfromledger">
                <anchor moveWithCells="1" sizeWithCells="1">
                  <from>
                    <xdr:col>2</xdr:col>
                    <xdr:colOff>76200</xdr:colOff>
                    <xdr:row>30</xdr:row>
                    <xdr:rowOff>47625</xdr:rowOff>
                  </from>
                  <to>
                    <xdr:col>2</xdr:col>
                    <xdr:colOff>3429000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B_ImportReport">
              <controlPr defaultSize="0" print="0" autoFill="0" autoPict="0" macro="[0]!importFromReport">
                <anchor moveWithCells="1" sizeWithCells="1">
                  <from>
                    <xdr:col>2</xdr:col>
                    <xdr:colOff>76200</xdr:colOff>
                    <xdr:row>31</xdr:row>
                    <xdr:rowOff>57150</xdr:rowOff>
                  </from>
                  <to>
                    <xdr:col>2</xdr:col>
                    <xdr:colOff>3429000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56"/>
  <sheetViews>
    <sheetView showGridLines="0" showRowColHeaders="0" workbookViewId="0"/>
  </sheetViews>
  <sheetFormatPr defaultRowHeight="15" x14ac:dyDescent="0.25"/>
  <cols>
    <col min="1" max="2" width="3.7109375" style="1" customWidth="1"/>
    <col min="3" max="3" width="35.7109375" style="1" customWidth="1"/>
    <col min="4" max="4" width="6.7109375" style="1" customWidth="1"/>
    <col min="5" max="5" width="9.140625" style="1"/>
    <col min="6" max="9" width="15.28515625" style="1" customWidth="1"/>
    <col min="10" max="11" width="3.7109375" style="1" customWidth="1"/>
    <col min="12" max="15" width="9.140625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04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36"/>
    </row>
    <row r="2" spans="1:21" x14ac:dyDescent="0.25">
      <c r="A2" s="36"/>
      <c r="B2" s="114"/>
      <c r="C2" s="891" t="str">
        <f>Contents!B59</f>
        <v>Version: AS XLV 3.1.2 MEDIUM locked LOCAL</v>
      </c>
      <c r="D2" s="114"/>
      <c r="E2" s="114"/>
      <c r="F2" s="114"/>
      <c r="G2" s="114"/>
      <c r="H2" s="549"/>
      <c r="I2" s="549"/>
      <c r="J2" s="1046"/>
      <c r="K2" s="36"/>
      <c r="L2" s="36"/>
      <c r="M2" s="36"/>
      <c r="N2" s="36"/>
      <c r="O2" s="36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36"/>
    </row>
    <row r="3" spans="1:21" x14ac:dyDescent="0.25">
      <c r="A3" s="906"/>
      <c r="B3" s="550"/>
      <c r="C3" s="1391" t="str">
        <f>Contents!$E$3</f>
        <v>THE SOCIETY FOR CREATIVE ANACHRONISM, INC.</v>
      </c>
      <c r="D3" s="1391"/>
      <c r="E3" s="1391"/>
      <c r="F3" s="1391"/>
      <c r="G3" s="1391"/>
      <c r="H3" s="1391"/>
      <c r="I3" s="1391"/>
      <c r="J3" s="1047"/>
      <c r="K3" s="906"/>
      <c r="L3" s="906"/>
      <c r="M3" s="906"/>
      <c r="N3" s="906"/>
      <c r="O3" s="906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06"/>
    </row>
    <row r="4" spans="1:21" x14ac:dyDescent="0.25">
      <c r="A4" s="36"/>
      <c r="B4" s="550"/>
      <c r="C4" s="1391" t="str">
        <f>Contents!$E$4</f>
        <v>FINANCIAL REPORT</v>
      </c>
      <c r="D4" s="1391"/>
      <c r="E4" s="1391"/>
      <c r="F4" s="1391"/>
      <c r="G4" s="1391"/>
      <c r="H4" s="1391"/>
      <c r="I4" s="1391"/>
      <c r="J4" s="1047"/>
      <c r="K4" s="36"/>
      <c r="L4" s="36"/>
      <c r="M4" s="36"/>
      <c r="N4" s="36"/>
      <c r="O4" s="3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36"/>
    </row>
    <row r="5" spans="1:21" x14ac:dyDescent="0.25">
      <c r="A5" s="36"/>
      <c r="B5" s="114"/>
      <c r="C5" s="551"/>
      <c r="D5" s="114"/>
      <c r="E5" s="114"/>
      <c r="F5" s="114"/>
      <c r="G5" s="114"/>
      <c r="H5" s="551"/>
      <c r="I5" s="551"/>
      <c r="J5" s="1046"/>
      <c r="K5" s="36"/>
      <c r="L5" s="36"/>
      <c r="M5" s="36"/>
      <c r="N5" s="36"/>
      <c r="O5" s="36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36"/>
    </row>
    <row r="6" spans="1:21" x14ac:dyDescent="0.25">
      <c r="A6" s="36"/>
      <c r="B6" s="114"/>
      <c r="C6" s="1392" t="str">
        <f>Contents!B58</f>
        <v>Branch:   Montengarde                                                             Period:  1/01/2017             to     12/31/2017            .</v>
      </c>
      <c r="D6" s="1392"/>
      <c r="E6" s="1392"/>
      <c r="F6" s="1392"/>
      <c r="G6" s="1392"/>
      <c r="H6" s="1392"/>
      <c r="I6" s="1392"/>
      <c r="J6" s="1046"/>
      <c r="K6" s="36"/>
      <c r="L6" s="36"/>
      <c r="M6" s="36"/>
      <c r="N6" s="36"/>
      <c r="O6" s="36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36"/>
    </row>
    <row r="7" spans="1:21" x14ac:dyDescent="0.25">
      <c r="A7" s="36"/>
      <c r="B7" s="114"/>
      <c r="C7" s="551"/>
      <c r="D7" s="114"/>
      <c r="E7" s="114"/>
      <c r="F7" s="114"/>
      <c r="G7" s="114"/>
      <c r="H7" s="551"/>
      <c r="I7" s="551"/>
      <c r="J7" s="1046"/>
      <c r="K7" s="36"/>
      <c r="L7" s="36"/>
      <c r="M7" s="36"/>
      <c r="N7" s="36"/>
      <c r="O7" s="36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36"/>
    </row>
    <row r="8" spans="1:21" ht="18.75" x14ac:dyDescent="0.25">
      <c r="A8" s="36"/>
      <c r="B8" s="114"/>
      <c r="C8" s="1393" t="s">
        <v>437</v>
      </c>
      <c r="D8" s="1125"/>
      <c r="E8" s="1125"/>
      <c r="F8" s="1125"/>
      <c r="G8" s="1125"/>
      <c r="H8" s="1125"/>
      <c r="I8" s="1125"/>
      <c r="J8" s="1046"/>
      <c r="K8" s="36"/>
      <c r="L8" s="36"/>
      <c r="M8" s="36"/>
      <c r="N8" s="36"/>
      <c r="O8" s="36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36"/>
    </row>
    <row r="9" spans="1:21" x14ac:dyDescent="0.25">
      <c r="A9" s="36"/>
      <c r="B9" s="114"/>
      <c r="C9" s="551"/>
      <c r="D9" s="114"/>
      <c r="E9" s="114"/>
      <c r="F9" s="114"/>
      <c r="G9" s="114"/>
      <c r="H9" s="551"/>
      <c r="I9" s="551"/>
      <c r="J9" s="1046"/>
      <c r="K9" s="36"/>
      <c r="L9" s="36"/>
      <c r="M9" s="36"/>
      <c r="N9" s="36"/>
      <c r="O9" s="36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36"/>
    </row>
    <row r="10" spans="1:21" x14ac:dyDescent="0.25">
      <c r="A10" s="912"/>
      <c r="B10" s="114"/>
      <c r="C10" s="1394" t="s">
        <v>168</v>
      </c>
      <c r="D10" s="1395"/>
      <c r="E10" s="1395"/>
      <c r="F10" s="1395"/>
      <c r="G10" s="1395"/>
      <c r="H10" s="1395"/>
      <c r="I10" s="1395"/>
      <c r="J10" s="1046"/>
      <c r="K10" s="912"/>
      <c r="L10" s="912"/>
      <c r="M10" s="912"/>
      <c r="N10" s="912"/>
      <c r="O10" s="912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12"/>
    </row>
    <row r="11" spans="1:21" x14ac:dyDescent="0.25">
      <c r="A11" s="912"/>
      <c r="B11" s="552"/>
      <c r="C11" s="553" t="s">
        <v>169</v>
      </c>
      <c r="D11" s="908"/>
      <c r="E11" s="908"/>
      <c r="F11" s="908"/>
      <c r="G11" s="908"/>
      <c r="H11" s="908"/>
      <c r="I11" s="908"/>
      <c r="J11" s="1048"/>
      <c r="K11" s="912"/>
      <c r="L11" s="912"/>
      <c r="M11" s="912"/>
      <c r="N11" s="912"/>
      <c r="O11" s="912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12"/>
    </row>
    <row r="12" spans="1:21" x14ac:dyDescent="0.25">
      <c r="A12" s="912"/>
      <c r="B12" s="552"/>
      <c r="C12" s="114" t="s">
        <v>170</v>
      </c>
      <c r="D12" s="114"/>
      <c r="E12" s="114"/>
      <c r="F12" s="114"/>
      <c r="G12" s="114"/>
      <c r="H12" s="114"/>
      <c r="I12" s="114"/>
      <c r="J12" s="1048"/>
      <c r="K12" s="912"/>
      <c r="L12" s="912"/>
      <c r="M12" s="912"/>
      <c r="N12" s="912"/>
      <c r="O12" s="912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12"/>
    </row>
    <row r="13" spans="1:21" x14ac:dyDescent="0.25">
      <c r="A13" s="36"/>
      <c r="B13" s="552"/>
      <c r="C13" s="138" t="s">
        <v>171</v>
      </c>
      <c r="D13" s="138"/>
      <c r="E13" s="138"/>
      <c r="F13" s="138"/>
      <c r="G13" s="138"/>
      <c r="H13" s="138"/>
      <c r="I13" s="138"/>
      <c r="J13" s="1048"/>
      <c r="K13" s="36"/>
      <c r="L13" s="36"/>
      <c r="M13" s="36"/>
      <c r="N13" s="36"/>
      <c r="O13" s="36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36"/>
    </row>
    <row r="14" spans="1:21" x14ac:dyDescent="0.25">
      <c r="A14" s="36"/>
      <c r="B14" s="552"/>
      <c r="C14" s="1369" t="s">
        <v>172</v>
      </c>
      <c r="D14" s="1370"/>
      <c r="E14" s="1370"/>
      <c r="F14" s="1370"/>
      <c r="G14" s="1370"/>
      <c r="H14" s="1370"/>
      <c r="I14" s="1371"/>
      <c r="J14" s="1048"/>
      <c r="K14" s="36"/>
      <c r="L14" s="36"/>
      <c r="M14" s="36"/>
      <c r="N14" s="36"/>
      <c r="O14" s="36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36"/>
    </row>
    <row r="15" spans="1:21" x14ac:dyDescent="0.25">
      <c r="A15" s="36"/>
      <c r="B15" s="552"/>
      <c r="C15" s="1372" t="s">
        <v>438</v>
      </c>
      <c r="D15" s="1373"/>
      <c r="E15" s="1373"/>
      <c r="F15" s="1373"/>
      <c r="G15" s="1373"/>
      <c r="H15" s="1373"/>
      <c r="I15" s="1374"/>
      <c r="J15" s="1048"/>
      <c r="K15" s="36"/>
      <c r="L15" s="36"/>
      <c r="M15" s="36"/>
      <c r="N15" s="36"/>
      <c r="O15" s="36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36"/>
    </row>
    <row r="16" spans="1:21" ht="15.75" thickBot="1" x14ac:dyDescent="0.3">
      <c r="A16" s="36"/>
      <c r="B16" s="552"/>
      <c r="C16" s="1375" t="s">
        <v>173</v>
      </c>
      <c r="D16" s="1376"/>
      <c r="E16" s="1376"/>
      <c r="F16" s="1376"/>
      <c r="G16" s="1376"/>
      <c r="H16" s="1376"/>
      <c r="I16" s="1377"/>
      <c r="J16" s="1048"/>
      <c r="K16" s="36"/>
      <c r="L16" s="36"/>
      <c r="M16" s="36"/>
      <c r="N16" s="36"/>
      <c r="O16" s="36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36"/>
    </row>
    <row r="17" spans="1:21" ht="15.75" thickTop="1" x14ac:dyDescent="0.25">
      <c r="A17" s="36"/>
      <c r="B17" s="114"/>
      <c r="C17" s="1378" t="s">
        <v>174</v>
      </c>
      <c r="D17" s="1381" t="s">
        <v>175</v>
      </c>
      <c r="E17" s="1384" t="s">
        <v>176</v>
      </c>
      <c r="F17" s="1385" t="s">
        <v>177</v>
      </c>
      <c r="G17" s="1385" t="s">
        <v>178</v>
      </c>
      <c r="H17" s="1385" t="s">
        <v>179</v>
      </c>
      <c r="I17" s="1388" t="s">
        <v>180</v>
      </c>
      <c r="J17" s="1046"/>
      <c r="K17" s="36"/>
      <c r="L17" s="36"/>
      <c r="M17" s="36"/>
      <c r="N17" s="36"/>
      <c r="O17" s="36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36"/>
    </row>
    <row r="18" spans="1:21" x14ac:dyDescent="0.25">
      <c r="A18" s="36"/>
      <c r="B18" s="114"/>
      <c r="C18" s="1379"/>
      <c r="D18" s="1382"/>
      <c r="E18" s="1382"/>
      <c r="F18" s="1386"/>
      <c r="G18" s="1386"/>
      <c r="H18" s="1386"/>
      <c r="I18" s="1389"/>
      <c r="J18" s="1046"/>
      <c r="K18" s="36"/>
      <c r="L18" s="36"/>
      <c r="M18" s="36"/>
      <c r="N18" s="36"/>
      <c r="O18" s="36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36"/>
    </row>
    <row r="19" spans="1:21" ht="15.75" thickBot="1" x14ac:dyDescent="0.3">
      <c r="A19" s="36"/>
      <c r="B19" s="114"/>
      <c r="C19" s="1380"/>
      <c r="D19" s="1383"/>
      <c r="E19" s="1383"/>
      <c r="F19" s="1387"/>
      <c r="G19" s="1387"/>
      <c r="H19" s="1387"/>
      <c r="I19" s="1390"/>
      <c r="J19" s="1046"/>
      <c r="K19" s="36"/>
      <c r="L19" s="36"/>
      <c r="M19" s="36"/>
      <c r="N19" s="36"/>
      <c r="O19" s="36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36"/>
    </row>
    <row r="20" spans="1:21" x14ac:dyDescent="0.25">
      <c r="A20" s="36"/>
      <c r="B20" s="114"/>
      <c r="C20" s="233"/>
      <c r="D20" s="150"/>
      <c r="E20" s="142"/>
      <c r="F20" s="780"/>
      <c r="G20" s="781"/>
      <c r="H20" s="782"/>
      <c r="I20" s="783">
        <f>IF(F20&gt;0,F20,G20)+H20</f>
        <v>0</v>
      </c>
      <c r="J20" s="1046"/>
      <c r="K20" s="36"/>
      <c r="L20" s="36"/>
      <c r="M20" s="36"/>
      <c r="N20" s="36"/>
      <c r="O20" s="36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36"/>
    </row>
    <row r="21" spans="1:21" x14ac:dyDescent="0.25">
      <c r="A21" s="36"/>
      <c r="B21" s="114"/>
      <c r="C21" s="234"/>
      <c r="D21" s="144"/>
      <c r="E21" s="143"/>
      <c r="F21" s="784"/>
      <c r="G21" s="784"/>
      <c r="H21" s="785"/>
      <c r="I21" s="786">
        <f t="shared" ref="I21:I31" si="0">IF(F21&gt;0,F21,G21)+H21</f>
        <v>0</v>
      </c>
      <c r="J21" s="1046"/>
      <c r="K21" s="36"/>
      <c r="L21" s="36"/>
      <c r="M21" s="36"/>
      <c r="N21" s="36"/>
      <c r="O21" s="36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36"/>
    </row>
    <row r="22" spans="1:21" x14ac:dyDescent="0.25">
      <c r="A22" s="36"/>
      <c r="B22" s="114"/>
      <c r="C22" s="234"/>
      <c r="D22" s="909"/>
      <c r="E22" s="143"/>
      <c r="F22" s="784"/>
      <c r="G22" s="784"/>
      <c r="H22" s="785"/>
      <c r="I22" s="786">
        <f t="shared" si="0"/>
        <v>0</v>
      </c>
      <c r="J22" s="1046"/>
      <c r="K22" s="36"/>
      <c r="L22" s="36"/>
      <c r="M22" s="36"/>
      <c r="N22" s="36"/>
      <c r="O22" s="36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36"/>
    </row>
    <row r="23" spans="1:21" x14ac:dyDescent="0.25">
      <c r="A23" s="36"/>
      <c r="B23" s="114"/>
      <c r="C23" s="234"/>
      <c r="D23" s="909"/>
      <c r="E23" s="143"/>
      <c r="F23" s="784"/>
      <c r="G23" s="784"/>
      <c r="H23" s="785"/>
      <c r="I23" s="786">
        <f t="shared" si="0"/>
        <v>0</v>
      </c>
      <c r="J23" s="1046"/>
      <c r="K23" s="36"/>
      <c r="L23" s="36"/>
      <c r="M23" s="36"/>
      <c r="N23" s="36"/>
      <c r="O23" s="36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36"/>
    </row>
    <row r="24" spans="1:21" x14ac:dyDescent="0.25">
      <c r="A24" s="36"/>
      <c r="B24" s="114"/>
      <c r="C24" s="234"/>
      <c r="D24" s="909"/>
      <c r="E24" s="143"/>
      <c r="F24" s="784"/>
      <c r="G24" s="784"/>
      <c r="H24" s="785"/>
      <c r="I24" s="786">
        <f>IF(F24&gt;0,F24,G24)+H24</f>
        <v>0</v>
      </c>
      <c r="J24" s="1046"/>
      <c r="K24" s="36"/>
      <c r="L24" s="36"/>
      <c r="M24" s="36"/>
      <c r="N24" s="36"/>
      <c r="O24" s="36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36"/>
    </row>
    <row r="25" spans="1:21" x14ac:dyDescent="0.25">
      <c r="A25" s="36"/>
      <c r="B25" s="114"/>
      <c r="C25" s="234"/>
      <c r="D25" s="909"/>
      <c r="E25" s="143"/>
      <c r="F25" s="784"/>
      <c r="G25" s="784"/>
      <c r="H25" s="785"/>
      <c r="I25" s="786">
        <f t="shared" si="0"/>
        <v>0</v>
      </c>
      <c r="J25" s="1046"/>
      <c r="K25" s="36"/>
      <c r="L25" s="36"/>
      <c r="M25" s="36"/>
      <c r="N25" s="36"/>
      <c r="O25" s="36"/>
      <c r="P25" s="1053" t="s">
        <v>65</v>
      </c>
      <c r="Q25" s="89"/>
      <c r="R25" s="89"/>
      <c r="S25" s="1053" t="s">
        <v>80</v>
      </c>
      <c r="T25" s="1053" t="s">
        <v>65</v>
      </c>
      <c r="U25" s="36"/>
    </row>
    <row r="26" spans="1:21" x14ac:dyDescent="0.25">
      <c r="A26" s="36"/>
      <c r="B26" s="114"/>
      <c r="C26" s="234"/>
      <c r="D26" s="909"/>
      <c r="E26" s="143"/>
      <c r="F26" s="784"/>
      <c r="G26" s="784"/>
      <c r="H26" s="785"/>
      <c r="I26" s="786">
        <f t="shared" si="0"/>
        <v>0</v>
      </c>
      <c r="J26" s="1046"/>
      <c r="K26" s="36"/>
      <c r="L26" s="36"/>
      <c r="M26" s="36"/>
      <c r="N26" s="36"/>
      <c r="O26" s="36"/>
      <c r="P26" s="1053" t="s">
        <v>72</v>
      </c>
      <c r="Q26" s="89"/>
      <c r="R26" s="89"/>
      <c r="S26" s="1053" t="s">
        <v>82</v>
      </c>
      <c r="T26" s="1053" t="s">
        <v>72</v>
      </c>
      <c r="U26" s="36"/>
    </row>
    <row r="27" spans="1:21" x14ac:dyDescent="0.25">
      <c r="A27" s="36"/>
      <c r="B27" s="114"/>
      <c r="C27" s="234"/>
      <c r="D27" s="909"/>
      <c r="E27" s="143"/>
      <c r="F27" s="784"/>
      <c r="G27" s="784"/>
      <c r="H27" s="785"/>
      <c r="I27" s="786">
        <f t="shared" si="0"/>
        <v>0</v>
      </c>
      <c r="J27" s="1046"/>
      <c r="K27" s="36"/>
      <c r="L27" s="36"/>
      <c r="M27" s="36"/>
      <c r="N27" s="36"/>
      <c r="O27" s="36"/>
      <c r="P27" s="1053" t="s">
        <v>73</v>
      </c>
      <c r="Q27" s="89"/>
      <c r="R27" s="89"/>
      <c r="S27" s="1053" t="s">
        <v>83</v>
      </c>
      <c r="T27" s="1053" t="s">
        <v>73</v>
      </c>
      <c r="U27" s="36"/>
    </row>
    <row r="28" spans="1:21" x14ac:dyDescent="0.25">
      <c r="A28" s="36"/>
      <c r="B28" s="114"/>
      <c r="C28" s="234"/>
      <c r="D28" s="144"/>
      <c r="E28" s="143"/>
      <c r="F28" s="784"/>
      <c r="G28" s="784"/>
      <c r="H28" s="785"/>
      <c r="I28" s="786">
        <f>IF(F28&gt;0,F28,G28)+H28</f>
        <v>0</v>
      </c>
      <c r="J28" s="1046"/>
      <c r="K28" s="36"/>
      <c r="L28" s="36"/>
      <c r="M28" s="36"/>
      <c r="N28" s="36"/>
      <c r="O28" s="36"/>
      <c r="P28" s="1053" t="s">
        <v>75</v>
      </c>
      <c r="Q28" s="89"/>
      <c r="R28" s="89"/>
      <c r="S28" s="1053" t="s">
        <v>84</v>
      </c>
      <c r="T28" s="1053" t="s">
        <v>75</v>
      </c>
      <c r="U28" s="36"/>
    </row>
    <row r="29" spans="1:21" x14ac:dyDescent="0.25">
      <c r="A29" s="36"/>
      <c r="B29" s="114"/>
      <c r="C29" s="234"/>
      <c r="D29" s="144"/>
      <c r="E29" s="143"/>
      <c r="F29" s="784"/>
      <c r="G29" s="784"/>
      <c r="H29" s="785"/>
      <c r="I29" s="786">
        <f>IF(F29&gt;0,F29,G29)+H29</f>
        <v>0</v>
      </c>
      <c r="J29" s="1046"/>
      <c r="K29" s="36"/>
      <c r="L29" s="36"/>
      <c r="M29" s="36"/>
      <c r="N29" s="36"/>
      <c r="O29" s="36"/>
      <c r="P29" s="1053" t="s">
        <v>77</v>
      </c>
      <c r="Q29" s="89"/>
      <c r="R29" s="89"/>
      <c r="S29" s="1053" t="s">
        <v>89</v>
      </c>
      <c r="T29" s="1053" t="s">
        <v>77</v>
      </c>
      <c r="U29" s="36"/>
    </row>
    <row r="30" spans="1:21" x14ac:dyDescent="0.25">
      <c r="A30" s="36"/>
      <c r="B30" s="114"/>
      <c r="C30" s="234"/>
      <c r="D30" s="144"/>
      <c r="E30" s="143"/>
      <c r="F30" s="784"/>
      <c r="G30" s="784"/>
      <c r="H30" s="785"/>
      <c r="I30" s="786">
        <f t="shared" si="0"/>
        <v>0</v>
      </c>
      <c r="J30" s="1046"/>
      <c r="K30" s="36"/>
      <c r="L30" s="36"/>
      <c r="M30" s="36"/>
      <c r="N30" s="36"/>
      <c r="O30" s="36"/>
      <c r="P30" s="1053" t="s">
        <v>79</v>
      </c>
      <c r="Q30" s="89"/>
      <c r="R30" s="89"/>
      <c r="S30" s="89"/>
      <c r="T30" s="1053" t="s">
        <v>79</v>
      </c>
      <c r="U30" s="36"/>
    </row>
    <row r="31" spans="1:21" ht="15.75" thickBot="1" x14ac:dyDescent="0.3">
      <c r="A31" s="984"/>
      <c r="B31" s="114"/>
      <c r="C31" s="234"/>
      <c r="D31" s="144"/>
      <c r="E31" s="143"/>
      <c r="F31" s="784"/>
      <c r="G31" s="784"/>
      <c r="H31" s="785"/>
      <c r="I31" s="786">
        <f t="shared" si="0"/>
        <v>0</v>
      </c>
      <c r="J31" s="1046"/>
      <c r="K31" s="984"/>
      <c r="L31" s="984"/>
      <c r="M31" s="984"/>
      <c r="N31" s="984"/>
      <c r="O31" s="984"/>
      <c r="P31" s="1053" t="s">
        <v>80</v>
      </c>
      <c r="Q31" s="89"/>
      <c r="R31" s="89"/>
      <c r="S31" s="89"/>
      <c r="T31" s="1053" t="s">
        <v>80</v>
      </c>
      <c r="U31" s="984"/>
    </row>
    <row r="32" spans="1:21" ht="15.75" thickBot="1" x14ac:dyDescent="0.3">
      <c r="A32" s="36"/>
      <c r="B32" s="114"/>
      <c r="C32" s="235"/>
      <c r="D32" s="151"/>
      <c r="E32" s="152" t="s">
        <v>138</v>
      </c>
      <c r="F32" s="787">
        <f>SUM(F20:F31)</f>
        <v>0</v>
      </c>
      <c r="G32" s="1360"/>
      <c r="H32" s="787">
        <f>SUMIF(H20:H31,"&gt;0",H20:H31)</f>
        <v>0</v>
      </c>
      <c r="I32" s="788">
        <f>SUM(I20:I31)</f>
        <v>0</v>
      </c>
      <c r="J32" s="1049"/>
      <c r="K32" s="36"/>
      <c r="L32" s="36"/>
      <c r="M32" s="36"/>
      <c r="N32" s="36"/>
      <c r="O32" s="36"/>
      <c r="P32" s="1053" t="s">
        <v>82</v>
      </c>
      <c r="Q32" s="89"/>
      <c r="R32" s="89"/>
      <c r="S32" s="89"/>
      <c r="T32" s="1053" t="s">
        <v>82</v>
      </c>
      <c r="U32" s="36"/>
    </row>
    <row r="33" spans="1:21" ht="26.25" thickBot="1" x14ac:dyDescent="0.3">
      <c r="A33" s="36"/>
      <c r="B33" s="114"/>
      <c r="C33" s="236"/>
      <c r="D33" s="237"/>
      <c r="E33" s="238" t="s">
        <v>181</v>
      </c>
      <c r="F33" s="910" t="s">
        <v>439</v>
      </c>
      <c r="G33" s="1361"/>
      <c r="H33" s="910" t="s">
        <v>440</v>
      </c>
      <c r="I33" s="911" t="s">
        <v>441</v>
      </c>
      <c r="J33" s="1046"/>
      <c r="K33" s="36"/>
      <c r="L33" s="36"/>
      <c r="M33" s="36"/>
      <c r="N33" s="36"/>
      <c r="O33" s="36"/>
      <c r="P33" s="1053" t="s">
        <v>83</v>
      </c>
      <c r="Q33" s="89"/>
      <c r="R33" s="89"/>
      <c r="S33" s="89"/>
      <c r="T33" s="1053" t="s">
        <v>83</v>
      </c>
      <c r="U33" s="36"/>
    </row>
    <row r="34" spans="1:21" ht="15.75" thickTop="1" x14ac:dyDescent="0.25">
      <c r="A34" s="36"/>
      <c r="B34" s="114"/>
      <c r="C34" s="138"/>
      <c r="D34" s="138"/>
      <c r="E34" s="138"/>
      <c r="F34" s="138"/>
      <c r="G34" s="138"/>
      <c r="H34" s="138"/>
      <c r="I34" s="138"/>
      <c r="J34" s="1046"/>
      <c r="K34" s="36"/>
      <c r="L34" s="36"/>
      <c r="M34" s="36"/>
      <c r="N34" s="36"/>
      <c r="O34" s="36"/>
      <c r="P34" s="1053" t="s">
        <v>84</v>
      </c>
      <c r="Q34" s="89"/>
      <c r="R34" s="89"/>
      <c r="S34" s="89"/>
      <c r="T34" s="1053" t="s">
        <v>84</v>
      </c>
      <c r="U34" s="36"/>
    </row>
    <row r="35" spans="1:21" ht="15.75" thickBot="1" x14ac:dyDescent="0.3">
      <c r="A35" s="36"/>
      <c r="B35" s="556"/>
      <c r="C35" s="1362" t="s">
        <v>442</v>
      </c>
      <c r="D35" s="1363"/>
      <c r="E35" s="1363"/>
      <c r="F35" s="1363"/>
      <c r="G35" s="1363"/>
      <c r="H35" s="1363"/>
      <c r="I35" s="1363"/>
      <c r="J35" s="1050"/>
      <c r="K35" s="36"/>
      <c r="L35" s="36"/>
      <c r="M35" s="36"/>
      <c r="N35" s="36"/>
      <c r="O35" s="36"/>
      <c r="P35" s="1053" t="s">
        <v>86</v>
      </c>
      <c r="Q35" s="89"/>
      <c r="R35" s="89"/>
      <c r="S35" s="89"/>
      <c r="T35" s="1053" t="s">
        <v>86</v>
      </c>
      <c r="U35" s="36"/>
    </row>
    <row r="36" spans="1:21" ht="27" thickTop="1" thickBot="1" x14ac:dyDescent="0.3">
      <c r="A36" s="36"/>
      <c r="B36" s="114"/>
      <c r="C36" s="1364" t="s">
        <v>182</v>
      </c>
      <c r="D36" s="1365"/>
      <c r="E36" s="1366"/>
      <c r="F36" s="1366"/>
      <c r="G36" s="1366"/>
      <c r="H36" s="239" t="s">
        <v>183</v>
      </c>
      <c r="I36" s="240" t="s">
        <v>184</v>
      </c>
      <c r="J36" s="1051"/>
      <c r="K36" s="36"/>
      <c r="L36" s="36"/>
      <c r="M36" s="36"/>
      <c r="N36" s="36"/>
      <c r="O36" s="36"/>
      <c r="P36" s="1053" t="s">
        <v>87</v>
      </c>
      <c r="Q36" s="89"/>
      <c r="R36" s="89"/>
      <c r="S36" s="89"/>
      <c r="T36" s="1053" t="s">
        <v>87</v>
      </c>
      <c r="U36" s="36"/>
    </row>
    <row r="37" spans="1:21" x14ac:dyDescent="0.25">
      <c r="A37" s="36"/>
      <c r="B37" s="114"/>
      <c r="C37" s="1367"/>
      <c r="D37" s="1368"/>
      <c r="E37" s="1368"/>
      <c r="F37" s="1368"/>
      <c r="G37" s="1368"/>
      <c r="H37" s="140"/>
      <c r="I37" s="789"/>
      <c r="J37" s="1051"/>
      <c r="K37" s="36"/>
      <c r="L37" s="36"/>
      <c r="M37" s="36"/>
      <c r="N37" s="36"/>
      <c r="O37" s="36"/>
      <c r="P37" s="1053" t="s">
        <v>89</v>
      </c>
      <c r="Q37" s="89"/>
      <c r="R37" s="89"/>
      <c r="S37" s="89"/>
      <c r="T37" s="1053" t="s">
        <v>88</v>
      </c>
      <c r="U37" s="36"/>
    </row>
    <row r="38" spans="1:21" x14ac:dyDescent="0.25">
      <c r="A38" s="36"/>
      <c r="B38" s="114"/>
      <c r="C38" s="1356"/>
      <c r="D38" s="1357"/>
      <c r="E38" s="1357"/>
      <c r="F38" s="1357"/>
      <c r="G38" s="1357"/>
      <c r="H38" s="141"/>
      <c r="I38" s="790"/>
      <c r="J38" s="1051"/>
      <c r="K38" s="36"/>
      <c r="L38" s="36"/>
      <c r="M38" s="36"/>
      <c r="N38" s="36"/>
      <c r="O38" s="36"/>
      <c r="P38" s="89"/>
      <c r="Q38" s="89"/>
      <c r="R38" s="89"/>
      <c r="S38" s="89"/>
      <c r="T38" s="1053" t="s">
        <v>89</v>
      </c>
      <c r="U38" s="36"/>
    </row>
    <row r="39" spans="1:21" x14ac:dyDescent="0.25">
      <c r="A39" s="36"/>
      <c r="B39" s="114"/>
      <c r="C39" s="1356"/>
      <c r="D39" s="1357"/>
      <c r="E39" s="1357"/>
      <c r="F39" s="1357"/>
      <c r="G39" s="1357"/>
      <c r="H39" s="141"/>
      <c r="I39" s="790"/>
      <c r="J39" s="1051"/>
      <c r="K39" s="913"/>
      <c r="L39" s="913"/>
      <c r="M39" s="913"/>
      <c r="N39" s="913"/>
      <c r="O39" s="913"/>
      <c r="Q39" s="89"/>
      <c r="R39" s="89"/>
      <c r="S39" s="89"/>
      <c r="T39" s="89"/>
      <c r="U39" s="36"/>
    </row>
    <row r="40" spans="1:21" x14ac:dyDescent="0.25">
      <c r="A40" s="36"/>
      <c r="B40" s="114"/>
      <c r="C40" s="1356"/>
      <c r="D40" s="1357"/>
      <c r="E40" s="1357"/>
      <c r="F40" s="1357"/>
      <c r="G40" s="1357"/>
      <c r="H40" s="141"/>
      <c r="I40" s="790"/>
      <c r="J40" s="1051"/>
      <c r="K40" s="913"/>
      <c r="L40" s="913"/>
      <c r="M40" s="913"/>
      <c r="N40" s="913"/>
      <c r="O40" s="913"/>
      <c r="P40" s="89"/>
      <c r="Q40" s="89"/>
      <c r="R40" s="89"/>
      <c r="S40" s="89"/>
      <c r="T40" s="962"/>
      <c r="U40" s="36"/>
    </row>
    <row r="41" spans="1:21" x14ac:dyDescent="0.25">
      <c r="A41" s="36"/>
      <c r="B41" s="114"/>
      <c r="C41" s="1356"/>
      <c r="D41" s="1357"/>
      <c r="E41" s="1357"/>
      <c r="F41" s="1357"/>
      <c r="G41" s="1357"/>
      <c r="H41" s="141"/>
      <c r="I41" s="790"/>
      <c r="J41" s="1051"/>
      <c r="K41" s="913"/>
      <c r="L41" s="913"/>
      <c r="M41" s="913"/>
      <c r="N41" s="913"/>
      <c r="O41" s="913"/>
      <c r="P41" s="89"/>
      <c r="Q41" s="89"/>
      <c r="R41" s="89"/>
      <c r="S41" s="89"/>
      <c r="T41" s="89"/>
      <c r="U41" s="36"/>
    </row>
    <row r="42" spans="1:21" x14ac:dyDescent="0.25">
      <c r="A42" s="36"/>
      <c r="B42" s="114"/>
      <c r="C42" s="1356"/>
      <c r="D42" s="1357"/>
      <c r="E42" s="1357"/>
      <c r="F42" s="1357"/>
      <c r="G42" s="1357"/>
      <c r="H42" s="141"/>
      <c r="I42" s="790"/>
      <c r="J42" s="1051"/>
      <c r="K42" s="913"/>
      <c r="L42" s="913"/>
      <c r="M42" s="913"/>
      <c r="N42" s="913"/>
      <c r="O42" s="913"/>
      <c r="P42" s="89"/>
      <c r="Q42" s="89"/>
      <c r="R42" s="89"/>
      <c r="S42" s="89"/>
      <c r="T42" s="89"/>
      <c r="U42" s="36"/>
    </row>
    <row r="43" spans="1:21" x14ac:dyDescent="0.25">
      <c r="A43" s="36"/>
      <c r="B43" s="114"/>
      <c r="C43" s="1356"/>
      <c r="D43" s="1357"/>
      <c r="E43" s="1357"/>
      <c r="F43" s="1357"/>
      <c r="G43" s="1357"/>
      <c r="H43" s="141"/>
      <c r="I43" s="790"/>
      <c r="J43" s="1051"/>
      <c r="K43" s="913"/>
      <c r="L43" s="913"/>
      <c r="M43" s="913"/>
      <c r="N43" s="913"/>
      <c r="O43" s="913"/>
      <c r="P43" s="89"/>
      <c r="Q43" s="89"/>
      <c r="R43" s="89"/>
      <c r="S43" s="89"/>
      <c r="T43" s="89"/>
      <c r="U43" s="36"/>
    </row>
    <row r="44" spans="1:21" x14ac:dyDescent="0.25">
      <c r="A44" s="36"/>
      <c r="B44" s="114"/>
      <c r="C44" s="1356"/>
      <c r="D44" s="1357"/>
      <c r="E44" s="1357"/>
      <c r="F44" s="1357"/>
      <c r="G44" s="1357"/>
      <c r="H44" s="141"/>
      <c r="I44" s="790"/>
      <c r="J44" s="1051"/>
      <c r="K44" s="36"/>
      <c r="L44" s="36"/>
      <c r="M44" s="36"/>
      <c r="N44" s="36"/>
      <c r="O44" s="36"/>
      <c r="P44" s="89"/>
      <c r="Q44" s="89"/>
      <c r="R44" s="89"/>
      <c r="S44" s="89"/>
      <c r="T44" s="89"/>
      <c r="U44" s="36"/>
    </row>
    <row r="45" spans="1:21" x14ac:dyDescent="0.25">
      <c r="A45" s="36"/>
      <c r="B45" s="114"/>
      <c r="C45" s="1356"/>
      <c r="D45" s="1357"/>
      <c r="E45" s="1357"/>
      <c r="F45" s="1357"/>
      <c r="G45" s="1357"/>
      <c r="H45" s="141"/>
      <c r="I45" s="790"/>
      <c r="J45" s="1051"/>
      <c r="K45" s="36"/>
      <c r="L45" s="36"/>
      <c r="M45" s="36"/>
      <c r="N45" s="36"/>
      <c r="O45" s="36"/>
      <c r="P45" s="89"/>
      <c r="Q45" s="89"/>
      <c r="R45" s="89"/>
      <c r="S45" s="89"/>
      <c r="T45" s="89"/>
      <c r="U45" s="36"/>
    </row>
    <row r="46" spans="1:21" ht="15.75" thickBot="1" x14ac:dyDescent="0.3">
      <c r="A46" s="36"/>
      <c r="B46" s="114"/>
      <c r="C46" s="1356"/>
      <c r="D46" s="1357"/>
      <c r="E46" s="1357"/>
      <c r="F46" s="1357"/>
      <c r="G46" s="1357"/>
      <c r="H46" s="141"/>
      <c r="I46" s="790"/>
      <c r="J46" s="1051"/>
      <c r="K46" s="36"/>
      <c r="L46" s="36"/>
      <c r="M46" s="36"/>
      <c r="N46" s="36"/>
      <c r="O46" s="36"/>
      <c r="P46" s="89"/>
      <c r="Q46" s="89"/>
      <c r="R46" s="89"/>
      <c r="S46" s="89"/>
      <c r="T46" s="89"/>
      <c r="U46" s="36"/>
    </row>
    <row r="47" spans="1:21" ht="15.75" thickBot="1" x14ac:dyDescent="0.3">
      <c r="A47" s="36"/>
      <c r="B47" s="114"/>
      <c r="C47" s="249"/>
      <c r="D47" s="250"/>
      <c r="E47" s="250"/>
      <c r="F47" s="250"/>
      <c r="G47" s="250"/>
      <c r="H47" s="251" t="s">
        <v>185</v>
      </c>
      <c r="I47" s="791">
        <f>SUM(I37:I46)</f>
        <v>0</v>
      </c>
      <c r="J47" s="1051"/>
      <c r="K47" s="913"/>
      <c r="L47" s="913"/>
      <c r="M47" s="913"/>
      <c r="N47" s="913"/>
      <c r="O47" s="913"/>
      <c r="S47" s="89"/>
      <c r="U47" s="36"/>
    </row>
    <row r="48" spans="1:21" ht="39" thickBot="1" x14ac:dyDescent="0.3">
      <c r="A48" s="36"/>
      <c r="B48" s="114"/>
      <c r="C48" s="870" t="s">
        <v>186</v>
      </c>
      <c r="D48" s="247" t="s">
        <v>175</v>
      </c>
      <c r="E48" s="247" t="s">
        <v>176</v>
      </c>
      <c r="F48" s="247" t="s">
        <v>187</v>
      </c>
      <c r="G48" s="247" t="s">
        <v>188</v>
      </c>
      <c r="H48" s="247" t="s">
        <v>189</v>
      </c>
      <c r="I48" s="248" t="s">
        <v>190</v>
      </c>
      <c r="J48" s="1051"/>
      <c r="K48" s="913"/>
      <c r="L48" s="913"/>
      <c r="M48" s="913"/>
      <c r="N48" s="913"/>
      <c r="O48" s="913"/>
      <c r="S48" s="89"/>
      <c r="U48" s="36"/>
    </row>
    <row r="49" spans="1:21" x14ac:dyDescent="0.25">
      <c r="A49" s="36"/>
      <c r="B49" s="114"/>
      <c r="C49" s="233"/>
      <c r="D49" s="142"/>
      <c r="E49" s="142"/>
      <c r="F49" s="782"/>
      <c r="G49" s="782"/>
      <c r="H49" s="792">
        <f>F49-G49</f>
        <v>0</v>
      </c>
      <c r="I49" s="789"/>
      <c r="J49" s="1051"/>
      <c r="K49" s="36"/>
      <c r="L49" s="36"/>
      <c r="M49" s="36"/>
      <c r="N49" s="36"/>
      <c r="O49" s="36"/>
      <c r="U49" s="36"/>
    </row>
    <row r="50" spans="1:21" x14ac:dyDescent="0.25">
      <c r="A50" s="36"/>
      <c r="B50" s="114"/>
      <c r="C50" s="234"/>
      <c r="D50" s="143"/>
      <c r="E50" s="143"/>
      <c r="F50" s="785"/>
      <c r="G50" s="785"/>
      <c r="H50" s="793">
        <f>F50-G50</f>
        <v>0</v>
      </c>
      <c r="I50" s="790"/>
      <c r="J50" s="1051"/>
      <c r="K50" s="913"/>
      <c r="L50" s="913"/>
      <c r="M50" s="913"/>
      <c r="N50" s="913"/>
      <c r="O50" s="913"/>
      <c r="U50" s="36"/>
    </row>
    <row r="51" spans="1:21" ht="15.75" thickBot="1" x14ac:dyDescent="0.3">
      <c r="A51" s="36"/>
      <c r="B51" s="114"/>
      <c r="C51" s="241"/>
      <c r="D51" s="153"/>
      <c r="E51" s="153"/>
      <c r="F51" s="794"/>
      <c r="G51" s="785"/>
      <c r="H51" s="793">
        <f>F51-G51</f>
        <v>0</v>
      </c>
      <c r="I51" s="790"/>
      <c r="J51" s="1051"/>
      <c r="K51" s="36"/>
      <c r="L51" s="36"/>
      <c r="M51" s="36"/>
      <c r="N51" s="36"/>
      <c r="O51" s="36"/>
      <c r="U51" s="36"/>
    </row>
    <row r="52" spans="1:21" ht="15.75" thickBot="1" x14ac:dyDescent="0.3">
      <c r="A52" s="36"/>
      <c r="B52" s="114"/>
      <c r="C52" s="242"/>
      <c r="D52" s="139"/>
      <c r="E52" s="139"/>
      <c r="F52" s="139"/>
      <c r="G52" s="152" t="s">
        <v>191</v>
      </c>
      <c r="H52" s="795">
        <f>SUM(H49:H51)</f>
        <v>0</v>
      </c>
      <c r="I52" s="791">
        <f>SUM(I49:I51)</f>
        <v>0</v>
      </c>
      <c r="J52" s="1051"/>
      <c r="K52" s="36"/>
      <c r="L52" s="36"/>
      <c r="M52" s="36"/>
      <c r="N52" s="36"/>
      <c r="O52" s="36"/>
      <c r="U52" s="36"/>
    </row>
    <row r="53" spans="1:21" ht="15.75" thickBot="1" x14ac:dyDescent="0.3">
      <c r="A53" s="36"/>
      <c r="B53" s="114"/>
      <c r="C53" s="243"/>
      <c r="D53" s="139"/>
      <c r="E53" s="139"/>
      <c r="F53" s="198"/>
      <c r="G53" s="557" t="s">
        <v>192</v>
      </c>
      <c r="H53" s="139"/>
      <c r="I53" s="796">
        <f>I47+I52</f>
        <v>0</v>
      </c>
      <c r="J53" s="1046"/>
      <c r="K53" s="36"/>
      <c r="L53" s="36"/>
      <c r="M53" s="36"/>
      <c r="N53" s="36"/>
      <c r="O53" s="36"/>
      <c r="U53" s="36"/>
    </row>
    <row r="54" spans="1:21" ht="15.75" thickBot="1" x14ac:dyDescent="0.3">
      <c r="A54" s="36"/>
      <c r="B54" s="114"/>
      <c r="C54" s="244"/>
      <c r="D54" s="245"/>
      <c r="E54" s="245"/>
      <c r="F54" s="246"/>
      <c r="G54" s="238" t="s">
        <v>181</v>
      </c>
      <c r="H54" s="910" t="s">
        <v>193</v>
      </c>
      <c r="I54" s="911" t="s">
        <v>194</v>
      </c>
      <c r="J54" s="1051"/>
      <c r="K54" s="36"/>
      <c r="L54" s="36"/>
      <c r="M54" s="36"/>
      <c r="N54" s="36"/>
      <c r="O54" s="36"/>
      <c r="U54" s="36"/>
    </row>
    <row r="55" spans="1:21" ht="15.75" thickTop="1" x14ac:dyDescent="0.25">
      <c r="A55" s="36"/>
      <c r="B55" s="114"/>
      <c r="C55" s="1358" t="s">
        <v>165</v>
      </c>
      <c r="D55" s="1359"/>
      <c r="E55" s="1359"/>
      <c r="F55" s="1359"/>
      <c r="G55" s="1359"/>
      <c r="H55" s="1359"/>
      <c r="I55" s="1359"/>
      <c r="J55" s="1046"/>
      <c r="K55" s="36"/>
      <c r="L55" s="36"/>
      <c r="M55" s="36"/>
      <c r="N55" s="36"/>
      <c r="O55" s="36"/>
      <c r="U55" s="36"/>
    </row>
    <row r="56" spans="1:21" x14ac:dyDescent="0.25">
      <c r="A56" s="36"/>
      <c r="B56" s="115"/>
      <c r="C56" s="1200" t="s">
        <v>443</v>
      </c>
      <c r="D56" s="1215"/>
      <c r="E56" s="1215"/>
      <c r="F56" s="1215"/>
      <c r="G56" s="1215"/>
      <c r="H56" s="1215"/>
      <c r="I56" s="1215"/>
      <c r="J56" s="1052"/>
      <c r="K56" s="36"/>
      <c r="L56" s="36"/>
      <c r="M56" s="36"/>
      <c r="N56" s="36"/>
      <c r="O56" s="36"/>
      <c r="U56" s="36"/>
    </row>
  </sheetData>
  <sheetProtection password="C8CD" sheet="1" objects="1" scenarios="1"/>
  <mergeCells count="30">
    <mergeCell ref="C3:I3"/>
    <mergeCell ref="C4:I4"/>
    <mergeCell ref="C6:I6"/>
    <mergeCell ref="C8:I8"/>
    <mergeCell ref="C10:I10"/>
    <mergeCell ref="C14:I14"/>
    <mergeCell ref="C15:I15"/>
    <mergeCell ref="C16:I16"/>
    <mergeCell ref="C17:C19"/>
    <mergeCell ref="D17:D19"/>
    <mergeCell ref="E17:E19"/>
    <mergeCell ref="F17:F19"/>
    <mergeCell ref="G17:G19"/>
    <mergeCell ref="H17:H19"/>
    <mergeCell ref="I17:I19"/>
    <mergeCell ref="G32:G33"/>
    <mergeCell ref="C35:I35"/>
    <mergeCell ref="C36:G36"/>
    <mergeCell ref="C37:G37"/>
    <mergeCell ref="C38:G38"/>
    <mergeCell ref="C39:G39"/>
    <mergeCell ref="C46:G46"/>
    <mergeCell ref="C55:I55"/>
    <mergeCell ref="C56:I56"/>
    <mergeCell ref="C40:G40"/>
    <mergeCell ref="C41:G41"/>
    <mergeCell ref="C42:G42"/>
    <mergeCell ref="C43:G43"/>
    <mergeCell ref="C44:G44"/>
    <mergeCell ref="C45:G45"/>
  </mergeCells>
  <conditionalFormatting sqref="F20:F31">
    <cfRule type="expression" dxfId="18" priority="2" stopIfTrue="1">
      <formula>$G20&gt;0</formula>
    </cfRule>
  </conditionalFormatting>
  <conditionalFormatting sqref="G20:G31">
    <cfRule type="expression" dxfId="17" priority="1" stopIfTrue="1">
      <formula>$F20&gt;0</formula>
    </cfRule>
  </conditionalFormatting>
  <dataValidations count="5">
    <dataValidation type="decimal" operator="greaterThanOrEqual" allowBlank="1" showInputMessage="1" showErrorMessage="1" error="Enter a dollar amount greater than zero." sqref="H20:H30">
      <formula1>-99999999999999900</formula1>
    </dataValidation>
    <dataValidation type="decimal" operator="greaterThanOrEqual" allowBlank="1" showInputMessage="1" showErrorMessage="1" error="Enter a dollar amount greater than $500.00." sqref="G20:G30">
      <formula1>500</formula1>
    </dataValidation>
    <dataValidation type="whole" operator="greaterThan" allowBlank="1" showInputMessage="1" showErrorMessage="1" error="Enter a whole quantity greater than zero." sqref="H37:H46 D49:D51 D20:D30">
      <formula1>0</formula1>
    </dataValidation>
    <dataValidation type="whole" operator="greaterThan" allowBlank="1" showInputMessage="1" showErrorMessage="1" error="Enter full year greater than 1960." sqref="E20:E30 E49:E51">
      <formula1>1960</formula1>
    </dataValidation>
    <dataValidation type="decimal" operator="greaterThanOrEqual" allowBlank="1" showInputMessage="1" showErrorMessage="1" error="Enter a dollar amount greater than zero." sqref="G31:H31 I49:I51 F49:G51 F20:F31 I37:I46">
      <formula1>0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8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58"/>
  <sheetViews>
    <sheetView showGridLines="0" showRowColHeaders="0" topLeftCell="A13" workbookViewId="0">
      <selection activeCell="Y15" sqref="Y15"/>
    </sheetView>
  </sheetViews>
  <sheetFormatPr defaultRowHeight="15" x14ac:dyDescent="0.25"/>
  <cols>
    <col min="1" max="1" width="5.7109375" style="1" customWidth="1"/>
    <col min="2" max="4" width="3.7109375" style="1" customWidth="1"/>
    <col min="5" max="5" width="25.7109375" style="1" customWidth="1"/>
    <col min="6" max="6" width="7.7109375" style="1" customWidth="1"/>
    <col min="7" max="7" width="9.7109375" style="1" customWidth="1"/>
    <col min="8" max="13" width="9.140625" style="1"/>
    <col min="14" max="15" width="3.7109375" style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04"/>
      <c r="B1" s="904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36"/>
    </row>
    <row r="2" spans="1:21" x14ac:dyDescent="0.25">
      <c r="A2" s="905"/>
      <c r="B2" s="905"/>
      <c r="C2" s="558"/>
      <c r="D2" s="891" t="str">
        <f>Contents!B59</f>
        <v>Version: AS XLV 3.1.2 MEDIUM locked LOCAL</v>
      </c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905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05"/>
    </row>
    <row r="3" spans="1:21" x14ac:dyDescent="0.25">
      <c r="A3" s="906"/>
      <c r="B3" s="906"/>
      <c r="C3" s="550"/>
      <c r="D3" s="1391" t="str">
        <f>Contents!$E$3</f>
        <v>THE SOCIETY FOR CREATIVE ANACHRONISM, INC.</v>
      </c>
      <c r="E3" s="1391"/>
      <c r="F3" s="1391"/>
      <c r="G3" s="1391"/>
      <c r="H3" s="1391"/>
      <c r="I3" s="1391"/>
      <c r="J3" s="1391"/>
      <c r="K3" s="1391"/>
      <c r="L3" s="1391"/>
      <c r="M3" s="1391"/>
      <c r="N3" s="550"/>
      <c r="O3" s="906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06"/>
    </row>
    <row r="4" spans="1:21" x14ac:dyDescent="0.25">
      <c r="A4" s="36"/>
      <c r="B4" s="36"/>
      <c r="C4" s="550"/>
      <c r="D4" s="1391" t="str">
        <f>Contents!$E$4</f>
        <v>FINANCIAL REPORT</v>
      </c>
      <c r="E4" s="1391"/>
      <c r="F4" s="1391"/>
      <c r="G4" s="1391"/>
      <c r="H4" s="1391"/>
      <c r="I4" s="1391"/>
      <c r="J4" s="1391"/>
      <c r="K4" s="1391"/>
      <c r="L4" s="1391"/>
      <c r="M4" s="1391"/>
      <c r="N4" s="550"/>
      <c r="O4" s="3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36"/>
    </row>
    <row r="5" spans="1:21" x14ac:dyDescent="0.25">
      <c r="A5" s="36"/>
      <c r="B5" s="36"/>
      <c r="C5" s="114"/>
      <c r="D5" s="551"/>
      <c r="E5" s="114"/>
      <c r="F5" s="114"/>
      <c r="G5" s="114"/>
      <c r="H5" s="114"/>
      <c r="I5" s="114"/>
      <c r="J5" s="114"/>
      <c r="K5" s="114"/>
      <c r="L5" s="551"/>
      <c r="M5" s="551"/>
      <c r="N5" s="114"/>
      <c r="O5" s="36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36"/>
    </row>
    <row r="6" spans="1:21" x14ac:dyDescent="0.25">
      <c r="A6" s="905"/>
      <c r="B6" s="905"/>
      <c r="C6" s="114"/>
      <c r="D6" s="1392" t="str">
        <f>Contents!B58</f>
        <v>Branch:   Montengarde                                                             Period:  1/01/2017             to     12/31/2017            .</v>
      </c>
      <c r="E6" s="1392"/>
      <c r="F6" s="1392"/>
      <c r="G6" s="1392"/>
      <c r="H6" s="1392"/>
      <c r="I6" s="1392"/>
      <c r="J6" s="1392"/>
      <c r="K6" s="1392"/>
      <c r="L6" s="1392"/>
      <c r="M6" s="1392"/>
      <c r="N6" s="114"/>
      <c r="O6" s="905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05"/>
    </row>
    <row r="7" spans="1:21" x14ac:dyDescent="0.25">
      <c r="A7" s="36"/>
      <c r="B7" s="36"/>
      <c r="C7" s="558"/>
      <c r="D7" s="559"/>
      <c r="E7" s="558"/>
      <c r="F7" s="558"/>
      <c r="G7" s="558"/>
      <c r="H7" s="558"/>
      <c r="I7" s="558"/>
      <c r="J7" s="558"/>
      <c r="K7" s="558"/>
      <c r="L7" s="559"/>
      <c r="M7" s="559"/>
      <c r="N7" s="558"/>
      <c r="O7" s="36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36"/>
    </row>
    <row r="8" spans="1:21" ht="18.75" x14ac:dyDescent="0.25">
      <c r="A8" s="905"/>
      <c r="B8" s="905"/>
      <c r="C8" s="114"/>
      <c r="D8" s="560" t="s">
        <v>419</v>
      </c>
      <c r="E8" s="551"/>
      <c r="F8" s="551"/>
      <c r="G8" s="551"/>
      <c r="H8" s="551"/>
      <c r="I8" s="551"/>
      <c r="J8" s="551"/>
      <c r="K8" s="551"/>
      <c r="L8" s="560"/>
      <c r="M8" s="551"/>
      <c r="N8" s="114"/>
      <c r="O8" s="905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05"/>
    </row>
    <row r="9" spans="1:21" x14ac:dyDescent="0.25">
      <c r="A9" s="36"/>
      <c r="B9" s="36"/>
      <c r="C9" s="558"/>
      <c r="D9" s="1415" t="s">
        <v>420</v>
      </c>
      <c r="E9" s="1416"/>
      <c r="F9" s="1416"/>
      <c r="G9" s="1416"/>
      <c r="H9" s="1416"/>
      <c r="I9" s="1416"/>
      <c r="J9" s="1416"/>
      <c r="K9" s="1416"/>
      <c r="L9" s="1416"/>
      <c r="M9" s="1416"/>
      <c r="N9" s="558"/>
      <c r="O9" s="36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36"/>
    </row>
    <row r="10" spans="1:21" x14ac:dyDescent="0.25">
      <c r="A10" s="36"/>
      <c r="B10" s="36"/>
      <c r="C10" s="558"/>
      <c r="D10" s="561"/>
      <c r="E10" s="559"/>
      <c r="F10" s="559"/>
      <c r="G10" s="559"/>
      <c r="H10" s="559"/>
      <c r="I10" s="559"/>
      <c r="J10" s="559"/>
      <c r="K10" s="559"/>
      <c r="L10" s="561"/>
      <c r="M10" s="559"/>
      <c r="N10" s="558"/>
      <c r="O10" s="36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36"/>
    </row>
    <row r="11" spans="1:21" ht="15.75" x14ac:dyDescent="0.25">
      <c r="A11" s="36"/>
      <c r="B11" s="36"/>
      <c r="C11" s="114"/>
      <c r="D11" s="562" t="s">
        <v>166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36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36"/>
    </row>
    <row r="12" spans="1:21" ht="15.75" thickBot="1" x14ac:dyDescent="0.3">
      <c r="A12" s="36"/>
      <c r="B12" s="36"/>
      <c r="C12" s="114"/>
      <c r="D12" s="1417" t="s">
        <v>421</v>
      </c>
      <c r="E12" s="1268"/>
      <c r="F12" s="1268"/>
      <c r="G12" s="1268"/>
      <c r="H12" s="1268"/>
      <c r="I12" s="1268"/>
      <c r="J12" s="1268"/>
      <c r="K12" s="1268"/>
      <c r="L12" s="1268"/>
      <c r="M12" s="1268"/>
      <c r="N12" s="114"/>
      <c r="O12" s="36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36"/>
    </row>
    <row r="13" spans="1:21" ht="52.5" thickTop="1" thickBot="1" x14ac:dyDescent="0.3">
      <c r="A13" s="575" t="s">
        <v>152</v>
      </c>
      <c r="B13" s="36"/>
      <c r="C13" s="114"/>
      <c r="D13" s="563" t="s">
        <v>153</v>
      </c>
      <c r="E13" s="564" t="s">
        <v>154</v>
      </c>
      <c r="F13" s="900" t="s">
        <v>155</v>
      </c>
      <c r="G13" s="900" t="s">
        <v>156</v>
      </c>
      <c r="H13" s="555" t="s">
        <v>157</v>
      </c>
      <c r="I13" s="555" t="s">
        <v>158</v>
      </c>
      <c r="J13" s="555" t="s">
        <v>159</v>
      </c>
      <c r="K13" s="554" t="s">
        <v>160</v>
      </c>
      <c r="L13" s="554" t="s">
        <v>161</v>
      </c>
      <c r="M13" s="565" t="s">
        <v>162</v>
      </c>
      <c r="N13" s="138"/>
      <c r="O13" s="36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36"/>
    </row>
    <row r="14" spans="1:21" x14ac:dyDescent="0.25">
      <c r="A14" s="350"/>
      <c r="B14" s="36"/>
      <c r="C14" s="114"/>
      <c r="D14" s="318"/>
      <c r="E14" s="324"/>
      <c r="F14" s="303"/>
      <c r="G14" s="303"/>
      <c r="H14" s="304" t="str">
        <f ca="1">IF(G14=0,"",
IF(AND(Contents!$C$11&gt;0,Contents!$C$11-$G14&lt;6,Contents!$C$11-$G14&gt;=0),
OFFSET(Contents!$B$75,0,(Contents!$C$11-$G14)),0))</f>
        <v/>
      </c>
      <c r="I14" s="797">
        <f>IF(AND(Contents!$C$13="Sequential", G14&gt;0, G14=Contents!$C$11, Contents!$C$12&gt;1, Contents!$C$12&gt;A14), J14,
IF(AND(G14&gt;0,G14&lt;Contents!$C$11), J14,0))</f>
        <v>0</v>
      </c>
      <c r="J14" s="798"/>
      <c r="K14" s="797">
        <f ca="1">(IF(AND(Contents!$C$11&gt;0,Contents!$C$11-$G14&lt;6,Contents!$C$11-$G14&gt;=0),
ROUND(OFFSET(Contents!$B$73,0,(Contents!$C$11-$G14)-1)*J14,2),
IF(AND(Contents!$C$11&gt;0,J14&gt;0),J14,0)))</f>
        <v>0</v>
      </c>
      <c r="L14" s="797">
        <f ca="1">IF(H14="",0,ROUND(H14*J14*IF(Contents!$C$12=4,1,0),2))</f>
        <v>0</v>
      </c>
      <c r="M14" s="799">
        <f ca="1">IF(H14="",0,K14+L14)</f>
        <v>0</v>
      </c>
      <c r="N14" s="138"/>
      <c r="O14" s="36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36"/>
    </row>
    <row r="15" spans="1:21" x14ac:dyDescent="0.25">
      <c r="A15" s="350"/>
      <c r="B15" s="36"/>
      <c r="C15" s="114"/>
      <c r="D15" s="319"/>
      <c r="E15" s="325"/>
      <c r="F15" s="143"/>
      <c r="G15" s="143"/>
      <c r="H15" s="145" t="str">
        <f ca="1">IF(G15=0,"",
IF(AND(Contents!$C$11&gt;0,Contents!$C$11-$G15&lt;6,Contents!$C$11-$G15&gt;=0),
OFFSET(Contents!$B$75,0,(Contents!$C$11-$G15)),0))</f>
        <v/>
      </c>
      <c r="I15" s="800">
        <f>IF(AND(Contents!$C$13="Sequential", G15&gt;0, G15=Contents!$C$11, Contents!$C$12&gt;1, Contents!$C$12&gt;A15), J15,
IF(AND(G15&gt;0,G15&lt;Contents!$C$11), J15,0))</f>
        <v>0</v>
      </c>
      <c r="J15" s="801"/>
      <c r="K15" s="800">
        <f ca="1">(IF(AND(Contents!$C$11&gt;0,Contents!$C$11-$G15&lt;6,Contents!$C$11-$G15&gt;=0),
ROUND(OFFSET(Contents!$B$73,0,(Contents!$C$11-$G15)-1)*J15,2),
IF(AND(Contents!$C$11&gt;0,J15&gt;0),J15,0)))</f>
        <v>0</v>
      </c>
      <c r="L15" s="800">
        <f ca="1">IF(H15="",0,ROUND(H15*J15*IF(Contents!$C$12=4,1,0),2))</f>
        <v>0</v>
      </c>
      <c r="M15" s="802">
        <f t="shared" ref="M15:M23" ca="1" si="0">IF(H15="",0,K15+L15)</f>
        <v>0</v>
      </c>
      <c r="N15" s="138"/>
      <c r="O15" s="36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36"/>
    </row>
    <row r="16" spans="1:21" x14ac:dyDescent="0.25">
      <c r="A16" s="350"/>
      <c r="B16" s="36"/>
      <c r="C16" s="114"/>
      <c r="D16" s="319"/>
      <c r="E16" s="325"/>
      <c r="F16" s="143"/>
      <c r="G16" s="143"/>
      <c r="H16" s="145" t="str">
        <f ca="1">IF(G16=0,"",
IF(AND(Contents!$C$11&gt;0,Contents!$C$11-$G16&lt;6,Contents!$C$11-$G16&gt;=0),
OFFSET(Contents!$B$75,0,(Contents!$C$11-$G16)),0))</f>
        <v/>
      </c>
      <c r="I16" s="800">
        <f>IF(AND(Contents!$C$13="Sequential", G16&gt;0, G16=Contents!$C$11, Contents!$C$12&gt;1, Contents!$C$12&gt;A16), J16,
IF(AND(G16&gt;0,G16&lt;Contents!$C$11), J16,0))</f>
        <v>0</v>
      </c>
      <c r="J16" s="801"/>
      <c r="K16" s="800">
        <f ca="1">(IF(AND(Contents!$C$11&gt;0,Contents!$C$11-$G16&lt;6,Contents!$C$11-$G16&gt;=0),
ROUND(OFFSET(Contents!$B$73,0,(Contents!$C$11-$G16)-1)*J16,2),
IF(AND(Contents!$C$11&gt;0,J16&gt;0),J16,0)))</f>
        <v>0</v>
      </c>
      <c r="L16" s="800">
        <f ca="1">IF(H16="",0,ROUND(H16*J16*IF(Contents!$C$12=4,1,0),2))</f>
        <v>0</v>
      </c>
      <c r="M16" s="802">
        <f t="shared" ca="1" si="0"/>
        <v>0</v>
      </c>
      <c r="N16" s="138"/>
      <c r="O16" s="36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36"/>
    </row>
    <row r="17" spans="1:21" x14ac:dyDescent="0.25">
      <c r="A17" s="350"/>
      <c r="B17" s="36"/>
      <c r="C17" s="114"/>
      <c r="D17" s="319"/>
      <c r="E17" s="325"/>
      <c r="F17" s="143"/>
      <c r="G17" s="143"/>
      <c r="H17" s="145" t="str">
        <f ca="1">IF(G17=0,"",
IF(AND(Contents!$C$11&gt;0,Contents!$C$11-$G17&lt;6,Contents!$C$11-$G17&gt;=0),
OFFSET(Contents!$B$75,0,(Contents!$C$11-$G17)),0))</f>
        <v/>
      </c>
      <c r="I17" s="800">
        <f>IF(AND(Contents!$C$13="Sequential", G17&gt;0, G17=Contents!$C$11, Contents!$C$12&gt;1, Contents!$C$12&gt;A17), J17,
IF(AND(G17&gt;0,G17&lt;Contents!$C$11), J17,0))</f>
        <v>0</v>
      </c>
      <c r="J17" s="801"/>
      <c r="K17" s="800">
        <f ca="1">(IF(AND(Contents!$C$11&gt;0,Contents!$C$11-$G17&lt;6,Contents!$C$11-$G17&gt;=0),
ROUND(OFFSET(Contents!$B$73,0,(Contents!$C$11-$G17)-1)*J17,2),
IF(AND(Contents!$C$11&gt;0,J17&gt;0),J17,0)))</f>
        <v>0</v>
      </c>
      <c r="L17" s="800">
        <f ca="1">IF(H17="",0,ROUND(H17*J17*IF(Contents!$C$12=4,1,0),2))</f>
        <v>0</v>
      </c>
      <c r="M17" s="802">
        <f t="shared" ca="1" si="0"/>
        <v>0</v>
      </c>
      <c r="N17" s="138"/>
      <c r="O17" s="36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36"/>
    </row>
    <row r="18" spans="1:21" x14ac:dyDescent="0.25">
      <c r="A18" s="350"/>
      <c r="B18" s="36"/>
      <c r="C18" s="114"/>
      <c r="D18" s="319"/>
      <c r="E18" s="325"/>
      <c r="F18" s="143"/>
      <c r="G18" s="143"/>
      <c r="H18" s="145" t="str">
        <f ca="1">IF(G18=0,"",
IF(AND(Contents!$C$11&gt;0,Contents!$C$11-$G18&lt;6,Contents!$C$11-$G18&gt;=0),
OFFSET(Contents!$B$75,0,(Contents!$C$11-$G18)),0))</f>
        <v/>
      </c>
      <c r="I18" s="800">
        <f>IF(AND(Contents!$C$13="Sequential", G18&gt;0, G18=Contents!$C$11, Contents!$C$12&gt;1, Contents!$C$12&gt;A18), J18,
IF(AND(G18&gt;0,G18&lt;Contents!$C$11), J18,0))</f>
        <v>0</v>
      </c>
      <c r="J18" s="801"/>
      <c r="K18" s="800">
        <f ca="1">(IF(AND(Contents!$C$11&gt;0,Contents!$C$11-$G18&lt;6,Contents!$C$11-$G18&gt;=0),
ROUND(OFFSET(Contents!$B$73,0,(Contents!$C$11-$G18)-1)*J18,2),
IF(AND(Contents!$C$11&gt;0,J18&gt;0),J18,0)))</f>
        <v>0</v>
      </c>
      <c r="L18" s="800">
        <f ca="1">IF(H18="",0,ROUND(H18*J18*IF(Contents!$C$12=4,1,0),2))</f>
        <v>0</v>
      </c>
      <c r="M18" s="802">
        <f t="shared" ca="1" si="0"/>
        <v>0</v>
      </c>
      <c r="N18" s="138"/>
      <c r="O18" s="36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36"/>
    </row>
    <row r="19" spans="1:21" x14ac:dyDescent="0.25">
      <c r="A19" s="350"/>
      <c r="B19" s="36"/>
      <c r="C19" s="114"/>
      <c r="D19" s="319"/>
      <c r="E19" s="325"/>
      <c r="F19" s="143"/>
      <c r="G19" s="143"/>
      <c r="H19" s="145" t="str">
        <f ca="1">IF(G19=0,"",
IF(AND(Contents!$C$11&gt;0,Contents!$C$11-$G19&lt;6,Contents!$C$11-$G19&gt;=0),
OFFSET(Contents!$B$75,0,(Contents!$C$11-$G19)),0))</f>
        <v/>
      </c>
      <c r="I19" s="800">
        <f>IF(AND(Contents!$C$13="Sequential", G19&gt;0, G19=Contents!$C$11, Contents!$C$12&gt;1, Contents!$C$12&gt;A19), J19,
IF(AND(G19&gt;0,G19&lt;Contents!$C$11), J19,0))</f>
        <v>0</v>
      </c>
      <c r="J19" s="801"/>
      <c r="K19" s="800">
        <f ca="1">(IF(AND(Contents!$C$11&gt;0,Contents!$C$11-$G19&lt;6,Contents!$C$11-$G19&gt;=0),
ROUND(OFFSET(Contents!$B$73,0,(Contents!$C$11-$G19)-1)*J19,2),
IF(AND(Contents!$C$11&gt;0,J19&gt;0),J19,0)))</f>
        <v>0</v>
      </c>
      <c r="L19" s="800">
        <f ca="1">IF(H19="",0,ROUND(H19*J19*IF(Contents!$C$12=4,1,0),2))</f>
        <v>0</v>
      </c>
      <c r="M19" s="802">
        <f t="shared" ca="1" si="0"/>
        <v>0</v>
      </c>
      <c r="N19" s="138"/>
      <c r="O19" s="36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36"/>
    </row>
    <row r="20" spans="1:21" x14ac:dyDescent="0.25">
      <c r="A20" s="350"/>
      <c r="B20" s="36"/>
      <c r="C20" s="114"/>
      <c r="D20" s="319"/>
      <c r="E20" s="325"/>
      <c r="F20" s="143"/>
      <c r="G20" s="143"/>
      <c r="H20" s="145" t="str">
        <f ca="1">IF(G20=0,"",
IF(AND(Contents!$C$11&gt;0,Contents!$C$11-$G20&lt;6,Contents!$C$11-$G20&gt;=0),
OFFSET(Contents!$B$75,0,(Contents!$C$11-$G20)),0))</f>
        <v/>
      </c>
      <c r="I20" s="800">
        <f>IF(AND(Contents!$C$13="Sequential", G20&gt;0, G20=Contents!$C$11, Contents!$C$12&gt;1, Contents!$C$12&gt;A20), J20,
IF(AND(G20&gt;0,G20&lt;Contents!$C$11), J20,0))</f>
        <v>0</v>
      </c>
      <c r="J20" s="801"/>
      <c r="K20" s="800">
        <f ca="1">(IF(AND(Contents!$C$11&gt;0,Contents!$C$11-$G20&lt;6,Contents!$C$11-$G20&gt;=0),
ROUND(OFFSET(Contents!$B$73,0,(Contents!$C$11-$G20)-1)*J20,2),
IF(AND(Contents!$C$11&gt;0,J20&gt;0),J20,0)))</f>
        <v>0</v>
      </c>
      <c r="L20" s="800">
        <f ca="1">IF(H20="",0,ROUND(H20*J20*IF(Contents!$C$12=4,1,0),2))</f>
        <v>0</v>
      </c>
      <c r="M20" s="802">
        <f t="shared" ca="1" si="0"/>
        <v>0</v>
      </c>
      <c r="N20" s="138"/>
      <c r="O20" s="36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36"/>
    </row>
    <row r="21" spans="1:21" x14ac:dyDescent="0.25">
      <c r="A21" s="350"/>
      <c r="B21" s="36"/>
      <c r="C21" s="114"/>
      <c r="D21" s="319"/>
      <c r="E21" s="325"/>
      <c r="F21" s="143"/>
      <c r="G21" s="143"/>
      <c r="H21" s="145" t="str">
        <f ca="1">IF(G21=0,"",
IF(AND(Contents!$C$11&gt;0,Contents!$C$11-$G21&lt;6,Contents!$C$11-$G21&gt;=0),
OFFSET(Contents!$B$75,0,(Contents!$C$11-$G21)),0))</f>
        <v/>
      </c>
      <c r="I21" s="800">
        <f>IF(AND(Contents!$C$13="Sequential", G21&gt;0, G21=Contents!$C$11, Contents!$C$12&gt;1, Contents!$C$12&gt;A21), J21,
IF(AND(G21&gt;0,G21&lt;Contents!$C$11), J21,0))</f>
        <v>0</v>
      </c>
      <c r="J21" s="801"/>
      <c r="K21" s="800">
        <f ca="1">(IF(AND(Contents!$C$11&gt;0,Contents!$C$11-$G21&lt;6,Contents!$C$11-$G21&gt;=0),
ROUND(OFFSET(Contents!$B$73,0,(Contents!$C$11-$G21)-1)*J21,2),
IF(AND(Contents!$C$11&gt;0,J21&gt;0),J21,0)))</f>
        <v>0</v>
      </c>
      <c r="L21" s="800">
        <f ca="1">IF(H21="",0,ROUND(H21*J21*IF(Contents!$C$12=4,1,0),2))</f>
        <v>0</v>
      </c>
      <c r="M21" s="802">
        <f ca="1">IF(H21="",0,K21+L21)</f>
        <v>0</v>
      </c>
      <c r="N21" s="138"/>
      <c r="O21" s="36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36"/>
    </row>
    <row r="22" spans="1:21" x14ac:dyDescent="0.25">
      <c r="A22" s="350"/>
      <c r="B22" s="36"/>
      <c r="C22" s="114"/>
      <c r="D22" s="319"/>
      <c r="E22" s="325"/>
      <c r="F22" s="143"/>
      <c r="G22" s="143"/>
      <c r="H22" s="145" t="str">
        <f ca="1">IF(G22=0,"",
IF(AND(Contents!$C$11&gt;0,Contents!$C$11-$G22&lt;6,Contents!$C$11-$G22&gt;=0),
OFFSET(Contents!$B$75,0,(Contents!$C$11-$G22)),0))</f>
        <v/>
      </c>
      <c r="I22" s="800">
        <f>IF(AND(Contents!$C$13="Sequential", G22&gt;0, G22=Contents!$C$11, Contents!$C$12&gt;1, Contents!$C$12&gt;A22), J22,
IF(AND(G22&gt;0,G22&lt;Contents!$C$11), J22,0))</f>
        <v>0</v>
      </c>
      <c r="J22" s="801"/>
      <c r="K22" s="800">
        <f ca="1">(IF(AND(Contents!$C$11&gt;0,Contents!$C$11-$G22&lt;6,Contents!$C$11-$G22&gt;=0),
ROUND(OFFSET(Contents!$B$73,0,(Contents!$C$11-$G22)-1)*J22,2),
IF(AND(Contents!$C$11&gt;0,J22&gt;0),J22,0)))</f>
        <v>0</v>
      </c>
      <c r="L22" s="800">
        <f ca="1">IF(H22="",0,ROUND(H22*J22*IF(Contents!$C$12=4,1,0),2))</f>
        <v>0</v>
      </c>
      <c r="M22" s="802">
        <f t="shared" ca="1" si="0"/>
        <v>0</v>
      </c>
      <c r="N22" s="138"/>
      <c r="O22" s="36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36"/>
    </row>
    <row r="23" spans="1:21" ht="15.75" thickBot="1" x14ac:dyDescent="0.3">
      <c r="A23" s="351"/>
      <c r="B23" s="36"/>
      <c r="C23" s="114"/>
      <c r="D23" s="319"/>
      <c r="E23" s="325"/>
      <c r="F23" s="143"/>
      <c r="G23" s="143"/>
      <c r="H23" s="145" t="str">
        <f ca="1">IF(G23=0,"",
IF(AND(Contents!$C$11&gt;0,Contents!$C$11-$G23&lt;6,Contents!$C$11-$G23&gt;=0),
OFFSET(Contents!$B$75,0,(Contents!$C$11-$G23)),0))</f>
        <v/>
      </c>
      <c r="I23" s="800">
        <f>IF(AND(Contents!$C$13="Sequential", G23&gt;0, G23=Contents!$C$11, Contents!$C$12&gt;1, Contents!$C$12&gt;A23), J23,
IF(AND(G23&gt;0,G23&lt;Contents!$C$11), J23,0))</f>
        <v>0</v>
      </c>
      <c r="J23" s="801"/>
      <c r="K23" s="800">
        <f ca="1">(IF(AND(Contents!$C$11&gt;0,Contents!$C$11-$G23&lt;6,Contents!$C$11-$G23&gt;=0),
ROUND(OFFSET(Contents!$B$73,0,(Contents!$C$11-$G23)-1)*J23,2),
IF(AND(Contents!$C$11&gt;0,J23&gt;0),J23,0)))</f>
        <v>0</v>
      </c>
      <c r="L23" s="800">
        <f ca="1">IF(H23="",0,ROUND(H23*J23*IF(Contents!$C$12=4,1,0),2))</f>
        <v>0</v>
      </c>
      <c r="M23" s="802">
        <f t="shared" ca="1" si="0"/>
        <v>0</v>
      </c>
      <c r="N23" s="138"/>
      <c r="O23" s="36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36"/>
    </row>
    <row r="24" spans="1:21" ht="16.5" thickTop="1" thickBot="1" x14ac:dyDescent="0.3">
      <c r="A24" s="36"/>
      <c r="B24" s="36"/>
      <c r="C24" s="114"/>
      <c r="D24" s="235"/>
      <c r="E24" s="151"/>
      <c r="F24" s="151"/>
      <c r="G24" s="1396" t="s">
        <v>167</v>
      </c>
      <c r="H24" s="1397"/>
      <c r="I24" s="803">
        <f>SUM(I14:I23)</f>
        <v>0</v>
      </c>
      <c r="J24" s="803">
        <f>SUM(J14:J23)</f>
        <v>0</v>
      </c>
      <c r="K24" s="803">
        <f ca="1">SUM(K14:K23)</f>
        <v>0</v>
      </c>
      <c r="L24" s="803">
        <f ca="1">SUM(L14:L23)</f>
        <v>0</v>
      </c>
      <c r="M24" s="804">
        <f ca="1">SUM(M14:M23)</f>
        <v>0</v>
      </c>
      <c r="N24" s="138"/>
      <c r="O24" s="36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36"/>
    </row>
    <row r="25" spans="1:21" ht="15.75" thickBot="1" x14ac:dyDescent="0.3">
      <c r="A25" s="36"/>
      <c r="B25" s="36"/>
      <c r="C25" s="114"/>
      <c r="D25" s="1405" t="s">
        <v>422</v>
      </c>
      <c r="E25" s="1210"/>
      <c r="F25" s="1210"/>
      <c r="G25" s="1406" t="s">
        <v>423</v>
      </c>
      <c r="H25" s="1407"/>
      <c r="I25" s="1408"/>
      <c r="J25" s="1408"/>
      <c r="K25" s="1408"/>
      <c r="L25" s="1408"/>
      <c r="M25" s="1409"/>
      <c r="N25" s="138"/>
      <c r="O25" s="902"/>
      <c r="P25" s="1053" t="s">
        <v>65</v>
      </c>
      <c r="Q25" s="89"/>
      <c r="R25" s="89"/>
      <c r="S25" s="1053" t="s">
        <v>80</v>
      </c>
      <c r="T25" s="1053" t="s">
        <v>65</v>
      </c>
      <c r="U25" s="902"/>
    </row>
    <row r="26" spans="1:21" ht="15.75" x14ac:dyDescent="0.25">
      <c r="A26" s="902"/>
      <c r="B26" s="902"/>
      <c r="C26" s="114"/>
      <c r="D26" s="253" t="s">
        <v>424</v>
      </c>
      <c r="E26" s="138"/>
      <c r="F26" s="116"/>
      <c r="G26" s="116"/>
      <c r="H26" s="175">
        <f ca="1">IF(Contents!$C$11="",YEAR(NOW()),Contents!$C$11)</f>
        <v>2017</v>
      </c>
      <c r="I26" s="173">
        <f ca="1">H26-1</f>
        <v>2016</v>
      </c>
      <c r="J26" s="173">
        <f ca="1">I26-1</f>
        <v>2015</v>
      </c>
      <c r="K26" s="174">
        <f ca="1">J26-1</f>
        <v>2014</v>
      </c>
      <c r="L26" s="174">
        <f ca="1">K26-1</f>
        <v>2013</v>
      </c>
      <c r="M26" s="254">
        <f ca="1">L26-1</f>
        <v>2012</v>
      </c>
      <c r="N26" s="114"/>
      <c r="O26" s="907"/>
      <c r="P26" s="1053" t="s">
        <v>72</v>
      </c>
      <c r="Q26" s="89"/>
      <c r="R26" s="89"/>
      <c r="S26" s="1053" t="s">
        <v>82</v>
      </c>
      <c r="T26" s="1053" t="s">
        <v>72</v>
      </c>
      <c r="U26" s="907"/>
    </row>
    <row r="27" spans="1:21" ht="16.5" thickBot="1" x14ac:dyDescent="0.3">
      <c r="A27" s="907"/>
      <c r="B27" s="907"/>
      <c r="C27" s="114"/>
      <c r="D27" s="255" t="s">
        <v>425</v>
      </c>
      <c r="E27" s="256"/>
      <c r="F27" s="257"/>
      <c r="G27" s="257"/>
      <c r="H27" s="258">
        <v>0.2</v>
      </c>
      <c r="I27" s="259">
        <v>0.32</v>
      </c>
      <c r="J27" s="259">
        <v>0.192</v>
      </c>
      <c r="K27" s="260">
        <v>0.1152</v>
      </c>
      <c r="L27" s="259">
        <v>0.1152</v>
      </c>
      <c r="M27" s="261">
        <v>5.7599999999999998E-2</v>
      </c>
      <c r="N27" s="114"/>
      <c r="O27" s="36"/>
      <c r="P27" s="1053" t="s">
        <v>73</v>
      </c>
      <c r="Q27" s="89"/>
      <c r="R27" s="89"/>
      <c r="S27" s="1053" t="s">
        <v>83</v>
      </c>
      <c r="T27" s="1053" t="s">
        <v>73</v>
      </c>
      <c r="U27" s="36"/>
    </row>
    <row r="28" spans="1:21" ht="15.75" thickTop="1" x14ac:dyDescent="0.25">
      <c r="A28" s="36"/>
      <c r="B28" s="36"/>
      <c r="C28" s="549"/>
      <c r="D28" s="566"/>
      <c r="E28" s="566"/>
      <c r="F28" s="567"/>
      <c r="G28" s="567"/>
      <c r="H28" s="567"/>
      <c r="I28" s="567"/>
      <c r="J28" s="567"/>
      <c r="K28" s="567"/>
      <c r="L28" s="567"/>
      <c r="M28" s="568"/>
      <c r="N28" s="549"/>
      <c r="O28" s="36"/>
      <c r="P28" s="1053" t="s">
        <v>75</v>
      </c>
      <c r="Q28" s="89"/>
      <c r="R28" s="89"/>
      <c r="S28" s="1053" t="s">
        <v>84</v>
      </c>
      <c r="T28" s="1053" t="s">
        <v>75</v>
      </c>
      <c r="U28" s="36"/>
    </row>
    <row r="29" spans="1:21" ht="15.75" x14ac:dyDescent="0.25">
      <c r="A29" s="36"/>
      <c r="B29" s="36"/>
      <c r="C29" s="569"/>
      <c r="D29" s="562" t="s">
        <v>150</v>
      </c>
      <c r="E29" s="570"/>
      <c r="F29" s="570"/>
      <c r="G29" s="570"/>
      <c r="H29" s="570"/>
      <c r="I29" s="570"/>
      <c r="J29" s="570"/>
      <c r="K29" s="570"/>
      <c r="L29" s="571"/>
      <c r="M29" s="570"/>
      <c r="N29" s="569"/>
      <c r="O29" s="36"/>
      <c r="P29" s="1053" t="s">
        <v>77</v>
      </c>
      <c r="Q29" s="89"/>
      <c r="R29" s="89"/>
      <c r="S29" s="1053" t="s">
        <v>89</v>
      </c>
      <c r="T29" s="1053" t="s">
        <v>77</v>
      </c>
      <c r="U29" s="36"/>
    </row>
    <row r="30" spans="1:21" ht="15.75" thickBot="1" x14ac:dyDescent="0.3">
      <c r="A30" s="36"/>
      <c r="B30" s="36"/>
      <c r="C30" s="114"/>
      <c r="D30" s="1410" t="s">
        <v>151</v>
      </c>
      <c r="E30" s="1411"/>
      <c r="F30" s="1411"/>
      <c r="G30" s="1411"/>
      <c r="H30" s="1411"/>
      <c r="I30" s="1411"/>
      <c r="J30" s="1411"/>
      <c r="K30" s="1411"/>
      <c r="L30" s="1411"/>
      <c r="M30" s="1411"/>
      <c r="N30" s="138"/>
      <c r="O30" s="36"/>
      <c r="P30" s="1053" t="s">
        <v>79</v>
      </c>
      <c r="Q30" s="89"/>
      <c r="R30" s="89"/>
      <c r="S30" s="89"/>
      <c r="T30" s="1053" t="s">
        <v>79</v>
      </c>
      <c r="U30" s="36"/>
    </row>
    <row r="31" spans="1:21" ht="52.5" thickTop="1" thickBot="1" x14ac:dyDescent="0.3">
      <c r="A31" s="575" t="s">
        <v>152</v>
      </c>
      <c r="B31" s="36"/>
      <c r="C31" s="114"/>
      <c r="D31" s="572"/>
      <c r="E31" s="564" t="s">
        <v>426</v>
      </c>
      <c r="F31" s="900" t="s">
        <v>155</v>
      </c>
      <c r="G31" s="901" t="s">
        <v>156</v>
      </c>
      <c r="H31" s="555" t="s">
        <v>157</v>
      </c>
      <c r="I31" s="555" t="s">
        <v>427</v>
      </c>
      <c r="J31" s="555" t="s">
        <v>159</v>
      </c>
      <c r="K31" s="554" t="s">
        <v>160</v>
      </c>
      <c r="L31" s="554" t="s">
        <v>161</v>
      </c>
      <c r="M31" s="565" t="s">
        <v>162</v>
      </c>
      <c r="N31" s="138"/>
      <c r="O31" s="36"/>
      <c r="P31" s="1053" t="s">
        <v>80</v>
      </c>
      <c r="Q31" s="89"/>
      <c r="R31" s="89"/>
      <c r="S31" s="89"/>
      <c r="T31" s="1053" t="s">
        <v>80</v>
      </c>
      <c r="U31" s="36"/>
    </row>
    <row r="32" spans="1:21" x14ac:dyDescent="0.25">
      <c r="A32" s="350"/>
      <c r="B32" s="36"/>
      <c r="C32" s="114"/>
      <c r="D32" s="302" t="s">
        <v>163</v>
      </c>
      <c r="E32" s="324"/>
      <c r="F32" s="303"/>
      <c r="G32" s="303"/>
      <c r="H32" s="305" t="str">
        <f ca="1">IF(G32=0,"",
IF(AND(Contents!$C$11&gt;0,Contents!$C$11-$G32&lt;9,Contents!$C$11-$G32&gt;=0),
OFFSET(Contents!$B$79,0,(Contents!$C$11-$G32)),0))</f>
        <v/>
      </c>
      <c r="I32" s="797">
        <f>IF(AND(Contents!$C$13="Sequential", G32&gt;0, G32=Contents!$C$11, Contents!$C$12&gt;1, Contents!$C$12&gt;A32), J32,
IF(AND(G32&gt;0,G32&lt;Contents!$C$11), J32,0))</f>
        <v>0</v>
      </c>
      <c r="J32" s="798"/>
      <c r="K32" s="797">
        <f ca="1">(IF(AND(Contents!$C$11&gt;0,Contents!$C$11-$G32&lt;9,Contents!$C$11-$G32&gt;=0),
ROUND(OFFSET(Contents!$B$77,0,(Contents!$C$11-$G32)-1)*J32,2),
IF(AND(Contents!$C$11&gt;0,J32&gt;0),J32,0)))</f>
        <v>0</v>
      </c>
      <c r="L32" s="797">
        <f ca="1">IF(H32="",0,ROUND(H32*J32*IF(Contents!$C$12=4,1,0),2))</f>
        <v>0</v>
      </c>
      <c r="M32" s="799">
        <f ca="1">IF(H32="",0,K32+L32)</f>
        <v>0</v>
      </c>
      <c r="N32" s="138"/>
      <c r="O32" s="36"/>
      <c r="P32" s="1053" t="s">
        <v>82</v>
      </c>
      <c r="Q32" s="89"/>
      <c r="R32" s="89"/>
      <c r="S32" s="89"/>
      <c r="T32" s="1053" t="s">
        <v>82</v>
      </c>
      <c r="U32" s="36"/>
    </row>
    <row r="33" spans="1:21" x14ac:dyDescent="0.25">
      <c r="A33" s="350"/>
      <c r="B33" s="36"/>
      <c r="C33" s="114"/>
      <c r="D33" s="252" t="s">
        <v>163</v>
      </c>
      <c r="E33" s="325"/>
      <c r="F33" s="143"/>
      <c r="G33" s="143"/>
      <c r="H33" s="146" t="str">
        <f ca="1">IF(G33=0,"",
IF(AND(Contents!$C$11&gt;0,Contents!$C$11-$G33&lt;9,Contents!$C$11-$G33&gt;=0),
OFFSET(Contents!$B$79,0,(Contents!$C$11-$G33)),0))</f>
        <v/>
      </c>
      <c r="I33" s="800">
        <f>IF(AND(Contents!$C$13="Sequential", G33&gt;0, G33=Contents!$C$11, Contents!$C$12&gt;1, Contents!$C$12&gt;A33), J33,
IF(AND(G33&gt;0,G33&lt;Contents!$C$11), J33,0))</f>
        <v>0</v>
      </c>
      <c r="J33" s="801"/>
      <c r="K33" s="800">
        <f ca="1">(IF(AND(Contents!$C$11&gt;0,Contents!$C$11-$G33&lt;9,Contents!$C$11-$G33&gt;=0),
ROUND(OFFSET(Contents!$B$77,0,(Contents!$C$11-$G33)-1)*J33,2),
IF(AND(Contents!$C$11&gt;0,J33&gt;0),J33,0)))</f>
        <v>0</v>
      </c>
      <c r="L33" s="800">
        <f ca="1">IF(H33="",0,ROUND(H33*J33*IF(Contents!$C$12=4,1,0),2))</f>
        <v>0</v>
      </c>
      <c r="M33" s="802">
        <f t="shared" ref="M33:M41" ca="1" si="1">IF(H33="",0,K33+L33)</f>
        <v>0</v>
      </c>
      <c r="N33" s="138"/>
      <c r="O33" s="36"/>
      <c r="P33" s="1053" t="s">
        <v>83</v>
      </c>
      <c r="Q33" s="89"/>
      <c r="R33" s="89"/>
      <c r="S33" s="89"/>
      <c r="T33" s="1053" t="s">
        <v>83</v>
      </c>
      <c r="U33" s="36"/>
    </row>
    <row r="34" spans="1:21" x14ac:dyDescent="0.25">
      <c r="A34" s="350"/>
      <c r="B34" s="36"/>
      <c r="C34" s="114"/>
      <c r="D34" s="252" t="s">
        <v>163</v>
      </c>
      <c r="E34" s="325"/>
      <c r="F34" s="143"/>
      <c r="G34" s="143"/>
      <c r="H34" s="146" t="str">
        <f ca="1">IF(G34=0,"",
IF(AND(Contents!$C$11&gt;0,Contents!$C$11-$G34&lt;9,Contents!$C$11-$G34&gt;=0),
OFFSET(Contents!$B$79,0,(Contents!$C$11-$G34)),0))</f>
        <v/>
      </c>
      <c r="I34" s="800">
        <f>IF(AND(Contents!$C$13="Sequential", G34&gt;0, G34=Contents!$C$11, Contents!$C$12&gt;1, Contents!$C$12&gt;A34), J34,
IF(AND(G34&gt;0,G34&lt;Contents!$C$11), J34,0))</f>
        <v>0</v>
      </c>
      <c r="J34" s="801"/>
      <c r="K34" s="800">
        <f ca="1">(IF(AND(Contents!$C$11&gt;0,Contents!$C$11-$G34&lt;9,Contents!$C$11-$G34&gt;=0),
ROUND(OFFSET(Contents!$B$77,0,(Contents!$C$11-$G34)-1)*J34,2),
IF(AND(Contents!$C$11&gt;0,J34&gt;0),J34,0)))</f>
        <v>0</v>
      </c>
      <c r="L34" s="800">
        <f ca="1">IF(H34="",0,ROUND(H34*J34*IF(Contents!$C$12=4,1,0),2))</f>
        <v>0</v>
      </c>
      <c r="M34" s="802">
        <f t="shared" ca="1" si="1"/>
        <v>0</v>
      </c>
      <c r="N34" s="138"/>
      <c r="O34" s="36"/>
      <c r="P34" s="1053" t="s">
        <v>84</v>
      </c>
      <c r="Q34" s="89"/>
      <c r="R34" s="89"/>
      <c r="S34" s="89"/>
      <c r="T34" s="1053" t="s">
        <v>84</v>
      </c>
      <c r="U34" s="36"/>
    </row>
    <row r="35" spans="1:21" x14ac:dyDescent="0.25">
      <c r="A35" s="350"/>
      <c r="B35" s="36"/>
      <c r="C35" s="114"/>
      <c r="D35" s="252" t="s">
        <v>163</v>
      </c>
      <c r="E35" s="325"/>
      <c r="F35" s="143"/>
      <c r="G35" s="143"/>
      <c r="H35" s="146" t="str">
        <f ca="1">IF(G35=0,"",
IF(AND(Contents!$C$11&gt;0,Contents!$C$11-$G35&lt;9,Contents!$C$11-$G35&gt;=0),
OFFSET(Contents!$B$79,0,(Contents!$C$11-$G35)),0))</f>
        <v/>
      </c>
      <c r="I35" s="800">
        <f>IF(AND(Contents!$C$13="Sequential", G35&gt;0, G35=Contents!$C$11, Contents!$C$12&gt;1, Contents!$C$12&gt;A35), J35,
IF(AND(G35&gt;0,G35&lt;Contents!$C$11), J35,0))</f>
        <v>0</v>
      </c>
      <c r="J35" s="801"/>
      <c r="K35" s="800">
        <f ca="1">(IF(AND(Contents!$C$11&gt;0,Contents!$C$11-$G35&lt;9,Contents!$C$11-$G35&gt;=0),
ROUND(OFFSET(Contents!$B$77,0,(Contents!$C$11-$G35)-1)*J35,2),
IF(AND(Contents!$C$11&gt;0,J35&gt;0),J35,0)))</f>
        <v>0</v>
      </c>
      <c r="L35" s="800">
        <f ca="1">IF(H35="",0,ROUND(H35*J35*IF(Contents!$C$12=4,1,0),2))</f>
        <v>0</v>
      </c>
      <c r="M35" s="802">
        <f ca="1">IF(H35="",0,K35+L35)</f>
        <v>0</v>
      </c>
      <c r="N35" s="138"/>
      <c r="O35" s="36"/>
      <c r="P35" s="1053" t="s">
        <v>86</v>
      </c>
      <c r="Q35" s="89"/>
      <c r="R35" s="89"/>
      <c r="S35" s="89"/>
      <c r="T35" s="1053" t="s">
        <v>86</v>
      </c>
      <c r="U35" s="36"/>
    </row>
    <row r="36" spans="1:21" x14ac:dyDescent="0.25">
      <c r="A36" s="350"/>
      <c r="B36" s="36"/>
      <c r="C36" s="114"/>
      <c r="D36" s="252" t="s">
        <v>163</v>
      </c>
      <c r="E36" s="325"/>
      <c r="F36" s="143"/>
      <c r="G36" s="143"/>
      <c r="H36" s="146" t="str">
        <f ca="1">IF(G36=0,"",
IF(AND(Contents!$C$11&gt;0,Contents!$C$11-$G36&lt;9,Contents!$C$11-$G36&gt;=0),
OFFSET(Contents!$B$79,0,(Contents!$C$11-$G36)),0))</f>
        <v/>
      </c>
      <c r="I36" s="800">
        <f>IF(AND(Contents!$C$13="Sequential", G36&gt;0, G36=Contents!$C$11, Contents!$C$12&gt;1, Contents!$C$12&gt;A36), J36,
IF(AND(G36&gt;0,G36&lt;Contents!$C$11), J36,0))</f>
        <v>0</v>
      </c>
      <c r="J36" s="801"/>
      <c r="K36" s="800">
        <f ca="1">(IF(AND(Contents!$C$11&gt;0,Contents!$C$11-$G36&lt;9,Contents!$C$11-$G36&gt;=0),
ROUND(OFFSET(Contents!$B$77,0,(Contents!$C$11-$G36)-1)*J36,2),
IF(AND(Contents!$C$11&gt;0,J36&gt;0),J36,0)))</f>
        <v>0</v>
      </c>
      <c r="L36" s="800">
        <f ca="1">IF(H36="",0,ROUND(H36*J36*IF(Contents!$C$12=4,1,0),2))</f>
        <v>0</v>
      </c>
      <c r="M36" s="802">
        <f t="shared" ca="1" si="1"/>
        <v>0</v>
      </c>
      <c r="N36" s="138"/>
      <c r="O36" s="36"/>
      <c r="P36" s="1053" t="s">
        <v>87</v>
      </c>
      <c r="Q36" s="89"/>
      <c r="R36" s="89"/>
      <c r="S36" s="89"/>
      <c r="T36" s="1053" t="s">
        <v>87</v>
      </c>
      <c r="U36" s="36"/>
    </row>
    <row r="37" spans="1:21" x14ac:dyDescent="0.25">
      <c r="A37" s="350"/>
      <c r="B37" s="36"/>
      <c r="C37" s="114"/>
      <c r="D37" s="252" t="s">
        <v>163</v>
      </c>
      <c r="E37" s="325"/>
      <c r="F37" s="143"/>
      <c r="G37" s="143"/>
      <c r="H37" s="146" t="str">
        <f ca="1">IF(G37=0,"",
IF(AND(Contents!$C$11&gt;0,Contents!$C$11-$G37&lt;9,Contents!$C$11-$G37&gt;=0),
OFFSET(Contents!$B$79,0,(Contents!$C$11-$G37)),0))</f>
        <v/>
      </c>
      <c r="I37" s="800">
        <f>IF(AND(Contents!$C$13="Sequential", G37&gt;0, G37=Contents!$C$11, Contents!$C$12&gt;1, Contents!$C$12&gt;A37), J37,
IF(AND(G37&gt;0,G37&lt;Contents!$C$11), J37,0))</f>
        <v>0</v>
      </c>
      <c r="J37" s="801"/>
      <c r="K37" s="800">
        <f ca="1">(IF(AND(Contents!$C$11&gt;0,Contents!$C$11-$G37&lt;9,Contents!$C$11-$G37&gt;=0),
ROUND(OFFSET(Contents!$B$77,0,(Contents!$C$11-$G37)-1)*J37,2),
IF(AND(Contents!$C$11&gt;0,J37&gt;0),J37,0)))</f>
        <v>0</v>
      </c>
      <c r="L37" s="800">
        <f ca="1">IF(H37="",0,ROUND(H37*J37*IF(Contents!$C$12=4,1,0),2))</f>
        <v>0</v>
      </c>
      <c r="M37" s="802">
        <f t="shared" ca="1" si="1"/>
        <v>0</v>
      </c>
      <c r="N37" s="138"/>
      <c r="O37" s="36"/>
      <c r="P37" s="1053" t="s">
        <v>89</v>
      </c>
      <c r="Q37" s="89"/>
      <c r="R37" s="89"/>
      <c r="S37" s="89"/>
      <c r="T37" s="1053" t="s">
        <v>88</v>
      </c>
      <c r="U37" s="36"/>
    </row>
    <row r="38" spans="1:21" x14ac:dyDescent="0.25">
      <c r="A38" s="350"/>
      <c r="B38" s="36"/>
      <c r="C38" s="114"/>
      <c r="D38" s="252" t="s">
        <v>163</v>
      </c>
      <c r="E38" s="325"/>
      <c r="F38" s="143"/>
      <c r="G38" s="143"/>
      <c r="H38" s="146" t="str">
        <f ca="1">IF(G38=0,"",
IF(AND(Contents!$C$11&gt;0,Contents!$C$11-$G38&lt;9,Contents!$C$11-$G38&gt;=0),
OFFSET(Contents!$B$79,0,(Contents!$C$11-$G38)),0))</f>
        <v/>
      </c>
      <c r="I38" s="800">
        <f>IF(AND(Contents!$C$13="Sequential", G38&gt;0, G38=Contents!$C$11, Contents!$C$12&gt;1, Contents!$C$12&gt;A38), J38,
IF(AND(G38&gt;0,G38&lt;Contents!$C$11), J38,0))</f>
        <v>0</v>
      </c>
      <c r="J38" s="801"/>
      <c r="K38" s="800">
        <f ca="1">(IF(AND(Contents!$C$11&gt;0,Contents!$C$11-$G38&lt;9,Contents!$C$11-$G38&gt;=0),
ROUND(OFFSET(Contents!$B$77,0,(Contents!$C$11-$G38)-1)*J38,2),
IF(AND(Contents!$C$11&gt;0,J38&gt;0),J38,0)))</f>
        <v>0</v>
      </c>
      <c r="L38" s="800">
        <f ca="1">IF(H38="",0,ROUND(H38*J38*IF(Contents!$C$12=4,1,0),2))</f>
        <v>0</v>
      </c>
      <c r="M38" s="802">
        <f t="shared" ca="1" si="1"/>
        <v>0</v>
      </c>
      <c r="N38" s="138"/>
      <c r="O38" s="36"/>
      <c r="P38" s="89"/>
      <c r="Q38" s="89"/>
      <c r="R38" s="89"/>
      <c r="S38" s="89"/>
      <c r="T38" s="1053" t="s">
        <v>89</v>
      </c>
      <c r="U38" s="36"/>
    </row>
    <row r="39" spans="1:21" x14ac:dyDescent="0.25">
      <c r="A39" s="350"/>
      <c r="B39" s="36"/>
      <c r="C39" s="114"/>
      <c r="D39" s="252" t="s">
        <v>163</v>
      </c>
      <c r="E39" s="325"/>
      <c r="F39" s="143"/>
      <c r="G39" s="143"/>
      <c r="H39" s="146" t="str">
        <f ca="1">IF(G39=0,"",
IF(AND(Contents!$C$11&gt;0,Contents!$C$11-$G39&lt;9,Contents!$C$11-$G39&gt;=0),
OFFSET(Contents!$B$79,0,(Contents!$C$11-$G39)),0))</f>
        <v/>
      </c>
      <c r="I39" s="800">
        <f>IF(AND(Contents!$C$13="Sequential", G39&gt;0, G39=Contents!$C$11, Contents!$C$12&gt;1, Contents!$C$12&gt;A39), J39,
IF(AND(G39&gt;0,G39&lt;Contents!$C$11), J39,0))</f>
        <v>0</v>
      </c>
      <c r="J39" s="801"/>
      <c r="K39" s="800">
        <f ca="1">(IF(AND(Contents!$C$11&gt;0,Contents!$C$11-$G39&lt;9,Contents!$C$11-$G39&gt;=0),
ROUND(OFFSET(Contents!$B$77,0,(Contents!$C$11-$G39)-1)*J39,2),
IF(AND(Contents!$C$11&gt;0,J39&gt;0),J39,0)))</f>
        <v>0</v>
      </c>
      <c r="L39" s="800">
        <f ca="1">IF(H39="",0,ROUND(H39*J39*IF(Contents!$C$12=4,1,0),2))</f>
        <v>0</v>
      </c>
      <c r="M39" s="802">
        <f t="shared" ca="1" si="1"/>
        <v>0</v>
      </c>
      <c r="N39" s="138"/>
      <c r="O39" s="36"/>
      <c r="Q39" s="89"/>
      <c r="R39" s="89"/>
      <c r="S39" s="89"/>
      <c r="T39" s="89"/>
      <c r="U39" s="36"/>
    </row>
    <row r="40" spans="1:21" x14ac:dyDescent="0.25">
      <c r="A40" s="350"/>
      <c r="B40" s="36"/>
      <c r="C40" s="114"/>
      <c r="D40" s="252" t="s">
        <v>163</v>
      </c>
      <c r="E40" s="325"/>
      <c r="F40" s="143"/>
      <c r="G40" s="143"/>
      <c r="H40" s="146" t="str">
        <f ca="1">IF(G40=0,"",
IF(AND(Contents!$C$11&gt;0,Contents!$C$11-$G40&lt;9,Contents!$C$11-$G40&gt;=0),
OFFSET(Contents!$B$79,0,(Contents!$C$11-$G40)),0))</f>
        <v/>
      </c>
      <c r="I40" s="800">
        <f>IF(AND(Contents!$C$13="Sequential", G40&gt;0, G40=Contents!$C$11, Contents!$C$12&gt;1, Contents!$C$12&gt;A40), J40,
IF(AND(G40&gt;0,G40&lt;Contents!$C$11), J40,0))</f>
        <v>0</v>
      </c>
      <c r="J40" s="801"/>
      <c r="K40" s="800">
        <f ca="1">(IF(AND(Contents!$C$11&gt;0,Contents!$C$11-$G40&lt;9,Contents!$C$11-$G40&gt;=0),
ROUND(OFFSET(Contents!$B$77,0,(Contents!$C$11-$G40)-1)*J40,2),
IF(AND(Contents!$C$11&gt;0,J40&gt;0),J40,0)))</f>
        <v>0</v>
      </c>
      <c r="L40" s="800">
        <f ca="1">IF(H40="",0,ROUND(H40*J40*IF(Contents!$C$12=4,1,0),2))</f>
        <v>0</v>
      </c>
      <c r="M40" s="802">
        <f t="shared" ca="1" si="1"/>
        <v>0</v>
      </c>
      <c r="N40" s="138"/>
      <c r="O40" s="36"/>
      <c r="P40" s="89"/>
      <c r="Q40" s="89"/>
      <c r="R40" s="89"/>
      <c r="S40" s="89"/>
      <c r="T40" s="962"/>
      <c r="U40" s="36"/>
    </row>
    <row r="41" spans="1:21" ht="15.75" thickBot="1" x14ac:dyDescent="0.3">
      <c r="A41" s="351"/>
      <c r="B41" s="36"/>
      <c r="C41" s="114"/>
      <c r="D41" s="252" t="s">
        <v>163</v>
      </c>
      <c r="E41" s="325"/>
      <c r="F41" s="143"/>
      <c r="G41" s="143"/>
      <c r="H41" s="146" t="str">
        <f ca="1">IF(G41=0,"",
IF(AND(Contents!$C$11&gt;0,Contents!$C$11-$G41&lt;9,Contents!$C$11-$G41&gt;=0),
OFFSET(Contents!$B$79,0,(Contents!$C$11-$G41)),0))</f>
        <v/>
      </c>
      <c r="I41" s="800">
        <f>IF(AND(Contents!$C$13="Sequential", G41&gt;0, G41=Contents!$C$11, Contents!$C$12&gt;1, Contents!$C$12&gt;A41), J41,
IF(AND(G41&gt;0,G41&lt;Contents!$C$11), J41,0))</f>
        <v>0</v>
      </c>
      <c r="J41" s="801"/>
      <c r="K41" s="800">
        <f ca="1">(IF(AND(Contents!$C$11&gt;0,Contents!$C$11-$G41&lt;9,Contents!$C$11-$G41&gt;=0),
ROUND(OFFSET(Contents!$B$77,0,(Contents!$C$11-$G41)-1)*J41,2),
IF(AND(Contents!$C$11&gt;0,J41&gt;0),J41,0)))</f>
        <v>0</v>
      </c>
      <c r="L41" s="800">
        <f ca="1">IF(H41="",0,ROUND(H41*J41*IF(Contents!$C$12=4,1,0),2))</f>
        <v>0</v>
      </c>
      <c r="M41" s="802">
        <f t="shared" ca="1" si="1"/>
        <v>0</v>
      </c>
      <c r="N41" s="138"/>
      <c r="O41" s="36"/>
      <c r="P41" s="89"/>
      <c r="Q41" s="89"/>
      <c r="R41" s="89"/>
      <c r="S41" s="89"/>
      <c r="T41" s="89"/>
      <c r="U41" s="36"/>
    </row>
    <row r="42" spans="1:21" ht="16.5" thickTop="1" thickBot="1" x14ac:dyDescent="0.3">
      <c r="A42" s="36"/>
      <c r="B42" s="36"/>
      <c r="C42" s="114"/>
      <c r="D42" s="262"/>
      <c r="E42" s="176"/>
      <c r="F42" s="1412" t="s">
        <v>164</v>
      </c>
      <c r="G42" s="1210"/>
      <c r="H42" s="1210"/>
      <c r="I42" s="805">
        <f>SUM(I32:I41)</f>
        <v>0</v>
      </c>
      <c r="J42" s="805">
        <f>SUM(J32:J41)</f>
        <v>0</v>
      </c>
      <c r="K42" s="805">
        <f ca="1">SUM(K32:K41)</f>
        <v>0</v>
      </c>
      <c r="L42" s="805">
        <f ca="1">SUM(L32:L41)</f>
        <v>0</v>
      </c>
      <c r="M42" s="806">
        <f ca="1">SUM(M32:M41)</f>
        <v>0</v>
      </c>
      <c r="N42" s="138"/>
      <c r="O42" s="36"/>
      <c r="P42" s="89"/>
      <c r="Q42" s="89"/>
      <c r="R42" s="89"/>
      <c r="S42" s="89"/>
      <c r="T42" s="89"/>
      <c r="U42" s="36"/>
    </row>
    <row r="43" spans="1:21" ht="15.75" thickBot="1" x14ac:dyDescent="0.3">
      <c r="A43" s="36"/>
      <c r="B43" s="36"/>
      <c r="C43" s="114"/>
      <c r="D43" s="263" t="s">
        <v>428</v>
      </c>
      <c r="E43" s="176"/>
      <c r="F43" s="177"/>
      <c r="G43" s="1406" t="s">
        <v>423</v>
      </c>
      <c r="H43" s="1407"/>
      <c r="I43" s="1408"/>
      <c r="J43" s="1408"/>
      <c r="K43" s="1408"/>
      <c r="L43" s="1408"/>
      <c r="M43" s="1409"/>
      <c r="N43" s="138"/>
      <c r="O43" s="902"/>
      <c r="P43" s="89"/>
      <c r="Q43" s="89"/>
      <c r="R43" s="89"/>
      <c r="S43" s="89"/>
      <c r="T43" s="89"/>
      <c r="U43" s="902"/>
    </row>
    <row r="44" spans="1:21" x14ac:dyDescent="0.25">
      <c r="A44" s="902"/>
      <c r="B44" s="902"/>
      <c r="C44" s="114"/>
      <c r="D44" s="253" t="s">
        <v>424</v>
      </c>
      <c r="E44" s="138"/>
      <c r="F44" s="175">
        <f ca="1">IF(Contents!$C$11="",YEAR(NOW()),Contents!$C$11)</f>
        <v>2017</v>
      </c>
      <c r="G44" s="174">
        <f t="shared" ref="G44:M44" ca="1" si="2">F44-1</f>
        <v>2016</v>
      </c>
      <c r="H44" s="173">
        <f t="shared" ca="1" si="2"/>
        <v>2015</v>
      </c>
      <c r="I44" s="174">
        <f t="shared" ca="1" si="2"/>
        <v>2014</v>
      </c>
      <c r="J44" s="174">
        <f t="shared" ca="1" si="2"/>
        <v>2013</v>
      </c>
      <c r="K44" s="174">
        <f t="shared" ca="1" si="2"/>
        <v>2012</v>
      </c>
      <c r="L44" s="174">
        <f t="shared" ca="1" si="2"/>
        <v>2011</v>
      </c>
      <c r="M44" s="264">
        <f t="shared" ca="1" si="2"/>
        <v>2010</v>
      </c>
      <c r="N44" s="114"/>
      <c r="O44" s="36"/>
      <c r="P44" s="89"/>
      <c r="Q44" s="89"/>
      <c r="R44" s="89"/>
      <c r="S44" s="89"/>
      <c r="T44" s="89"/>
      <c r="U44" s="36"/>
    </row>
    <row r="45" spans="1:21" ht="15.75" thickBot="1" x14ac:dyDescent="0.3">
      <c r="A45" s="36"/>
      <c r="B45" s="36"/>
      <c r="C45" s="114"/>
      <c r="D45" s="255" t="s">
        <v>425</v>
      </c>
      <c r="E45" s="256"/>
      <c r="F45" s="265">
        <v>0.1429</v>
      </c>
      <c r="G45" s="266">
        <v>0.24490000000000001</v>
      </c>
      <c r="H45" s="259">
        <v>0.1749</v>
      </c>
      <c r="I45" s="260">
        <v>0.1249</v>
      </c>
      <c r="J45" s="259">
        <v>8.9300000000000004E-2</v>
      </c>
      <c r="K45" s="259">
        <v>8.9200000000000002E-2</v>
      </c>
      <c r="L45" s="266">
        <v>8.9300000000000004E-2</v>
      </c>
      <c r="M45" s="267">
        <v>4.4600000000000001E-2</v>
      </c>
      <c r="N45" s="138"/>
      <c r="O45" s="36"/>
      <c r="P45" s="89"/>
      <c r="Q45" s="89"/>
      <c r="R45" s="89"/>
      <c r="S45" s="89"/>
      <c r="T45" s="89"/>
      <c r="U45" s="36"/>
    </row>
    <row r="46" spans="1:21" ht="16.5" thickTop="1" thickBot="1" x14ac:dyDescent="0.3">
      <c r="A46" s="36"/>
      <c r="B46" s="36"/>
      <c r="C46" s="549"/>
      <c r="D46" s="549"/>
      <c r="E46" s="549"/>
      <c r="F46" s="549"/>
      <c r="G46" s="549"/>
      <c r="H46" s="549"/>
      <c r="I46" s="549"/>
      <c r="J46" s="549"/>
      <c r="K46" s="549"/>
      <c r="L46" s="549"/>
      <c r="M46" s="573"/>
      <c r="N46" s="566"/>
      <c r="O46" s="36"/>
      <c r="P46" s="89"/>
      <c r="Q46" s="89"/>
      <c r="R46" s="89"/>
      <c r="S46" s="89"/>
      <c r="T46" s="89"/>
      <c r="U46" s="36"/>
    </row>
    <row r="47" spans="1:21" ht="16.5" thickTop="1" thickBot="1" x14ac:dyDescent="0.3">
      <c r="A47" s="36"/>
      <c r="B47" s="36"/>
      <c r="C47" s="114"/>
      <c r="D47" s="1413" t="s">
        <v>429</v>
      </c>
      <c r="E47" s="1414"/>
      <c r="F47" s="1414"/>
      <c r="G47" s="1414"/>
      <c r="H47" s="1414"/>
      <c r="I47" s="807">
        <f>I24+I42</f>
        <v>0</v>
      </c>
      <c r="J47" s="807">
        <f>J24+J42</f>
        <v>0</v>
      </c>
      <c r="K47" s="807">
        <f ca="1">K24+K42</f>
        <v>0</v>
      </c>
      <c r="L47" s="807">
        <f ca="1">L24+L42</f>
        <v>0</v>
      </c>
      <c r="M47" s="808">
        <f ca="1">M24+M42</f>
        <v>0</v>
      </c>
      <c r="N47" s="138"/>
      <c r="O47" s="903"/>
      <c r="S47" s="89"/>
      <c r="U47" s="903"/>
    </row>
    <row r="48" spans="1:21" ht="15.75" thickBot="1" x14ac:dyDescent="0.3">
      <c r="A48" s="903"/>
      <c r="B48" s="903"/>
      <c r="C48" s="114"/>
      <c r="D48" s="1398"/>
      <c r="E48" s="1210"/>
      <c r="F48" s="1210"/>
      <c r="G48" s="1210"/>
      <c r="H48" s="1210"/>
      <c r="I48" s="178" t="s">
        <v>430</v>
      </c>
      <c r="J48" s="178" t="s">
        <v>430</v>
      </c>
      <c r="K48" s="1400" t="s">
        <v>431</v>
      </c>
      <c r="L48" s="178" t="s">
        <v>432</v>
      </c>
      <c r="M48" s="268" t="s">
        <v>433</v>
      </c>
      <c r="N48" s="114"/>
      <c r="O48" s="36"/>
      <c r="S48" s="89"/>
      <c r="U48" s="36"/>
    </row>
    <row r="49" spans="1:21" ht="15.75" thickBot="1" x14ac:dyDescent="0.3">
      <c r="A49" s="36"/>
      <c r="B49" s="36"/>
      <c r="C49" s="114"/>
      <c r="D49" s="1399"/>
      <c r="E49" s="1227"/>
      <c r="F49" s="1227"/>
      <c r="G49" s="1227"/>
      <c r="H49" s="1227"/>
      <c r="I49" s="269" t="s">
        <v>434</v>
      </c>
      <c r="J49" s="269" t="s">
        <v>435</v>
      </c>
      <c r="K49" s="1401"/>
      <c r="L49" s="269" t="s">
        <v>138</v>
      </c>
      <c r="M49" s="270" t="s">
        <v>435</v>
      </c>
      <c r="N49" s="114"/>
      <c r="O49" s="36"/>
      <c r="U49" s="36"/>
    </row>
    <row r="50" spans="1:21" ht="15.75" thickTop="1" x14ac:dyDescent="0.25">
      <c r="A50" s="36"/>
      <c r="B50" s="36"/>
      <c r="C50" s="574"/>
      <c r="D50" s="1402" t="s">
        <v>165</v>
      </c>
      <c r="E50" s="1403"/>
      <c r="F50" s="1403"/>
      <c r="G50" s="1403"/>
      <c r="H50" s="1403"/>
      <c r="I50" s="1403"/>
      <c r="J50" s="1403"/>
      <c r="K50" s="1403"/>
      <c r="L50" s="1403"/>
      <c r="M50" s="1403"/>
      <c r="N50" s="574"/>
      <c r="O50" s="36"/>
      <c r="U50" s="36"/>
    </row>
    <row r="51" spans="1:21" x14ac:dyDescent="0.25">
      <c r="A51" s="36"/>
      <c r="B51" s="36"/>
      <c r="C51" s="115"/>
      <c r="D51" s="1404" t="s">
        <v>436</v>
      </c>
      <c r="E51" s="1215"/>
      <c r="F51" s="1215"/>
      <c r="G51" s="1215"/>
      <c r="H51" s="1215"/>
      <c r="I51" s="1215"/>
      <c r="J51" s="1215"/>
      <c r="K51" s="1215"/>
      <c r="L51" s="1215"/>
      <c r="M51" s="1215"/>
      <c r="N51" s="115"/>
      <c r="O51" s="36"/>
      <c r="U51" s="36"/>
    </row>
    <row r="52" spans="1:21" x14ac:dyDescent="0.25">
      <c r="A52" s="1059" t="s">
        <v>647</v>
      </c>
    </row>
    <row r="53" spans="1:21" x14ac:dyDescent="0.25">
      <c r="A53" s="1059" t="s">
        <v>163</v>
      </c>
    </row>
    <row r="54" spans="1:21" x14ac:dyDescent="0.25">
      <c r="A54" s="1059" t="s">
        <v>648</v>
      </c>
    </row>
    <row r="55" spans="1:21" x14ac:dyDescent="0.25">
      <c r="A55" s="1059">
        <v>1</v>
      </c>
    </row>
    <row r="56" spans="1:21" x14ac:dyDescent="0.25">
      <c r="A56" s="1059">
        <v>2</v>
      </c>
    </row>
    <row r="57" spans="1:21" x14ac:dyDescent="0.25">
      <c r="A57" s="1059">
        <v>3</v>
      </c>
    </row>
    <row r="58" spans="1:21" x14ac:dyDescent="0.25">
      <c r="A58" s="1059">
        <v>4</v>
      </c>
    </row>
  </sheetData>
  <sheetProtection password="C8CD" sheet="1" objects="1" scenarios="1"/>
  <mergeCells count="16">
    <mergeCell ref="D3:M3"/>
    <mergeCell ref="D4:M4"/>
    <mergeCell ref="D6:M6"/>
    <mergeCell ref="D9:M9"/>
    <mergeCell ref="D12:M12"/>
    <mergeCell ref="G24:H24"/>
    <mergeCell ref="D48:H49"/>
    <mergeCell ref="K48:K49"/>
    <mergeCell ref="D50:M50"/>
    <mergeCell ref="D51:M51"/>
    <mergeCell ref="D25:F25"/>
    <mergeCell ref="G25:M25"/>
    <mergeCell ref="D30:M30"/>
    <mergeCell ref="F42:H42"/>
    <mergeCell ref="G43:M43"/>
    <mergeCell ref="D47:H47"/>
  </mergeCells>
  <conditionalFormatting sqref="A34:A35 A39:A41">
    <cfRule type="expression" dxfId="16" priority="2" stopIfTrue="1">
      <formula>AND($P$47="Sequential",$P$48&gt;1,$P$49=$G33)</formula>
    </cfRule>
  </conditionalFormatting>
  <conditionalFormatting sqref="A14:A23 A32:A33 A36:A38">
    <cfRule type="expression" dxfId="15" priority="1" stopIfTrue="1">
      <formula>AND($P$47="Sequential",$P$48&gt;1,$P$49=$G14)</formula>
    </cfRule>
  </conditionalFormatting>
  <dataValidations count="6">
    <dataValidation type="list" allowBlank="1" showInputMessage="1" showErrorMessage="1" error="Use the drop down box." sqref="D14:D23">
      <formula1>$A$52:$A$54</formula1>
    </dataValidation>
    <dataValidation type="whole" operator="greaterThan" allowBlank="1" showInputMessage="1" showErrorMessage="1" error="Enter a whole quantity greater than zero." sqref="F14:F23 F32:F41">
      <formula1>0</formula1>
    </dataValidation>
    <dataValidation type="decimal" operator="greaterThanOrEqual" allowBlank="1" showInputMessage="1" showErrorMessage="1" error="Enter a dollar amount greater than zero." sqref="J14:J23 J32:J41">
      <formula1>0</formula1>
    </dataValidation>
    <dataValidation type="whole" operator="greaterThan" allowBlank="1" showInputMessage="1" showErrorMessage="1" error="Enter full year greater than 1960." sqref="G14:G23 G32:G41">
      <formula1>1960</formula1>
    </dataValidation>
    <dataValidation type="list" allowBlank="1" showInputMessage="1" showErrorMessage="1" sqref="A14:A23 A33:A41">
      <formula1>$A$55:$A$59</formula1>
    </dataValidation>
    <dataValidation type="list" allowBlank="1" showInputMessage="1" showErrorMessage="1" sqref="A32">
      <formula1>$A$55:$A$59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2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59"/>
  <sheetViews>
    <sheetView showGridLines="0" showRowColHeaders="0" workbookViewId="0">
      <selection activeCell="Q14" sqref="Q14"/>
    </sheetView>
  </sheetViews>
  <sheetFormatPr defaultRowHeight="15" x14ac:dyDescent="0.25"/>
  <cols>
    <col min="1" max="2" width="3.7109375" style="1" customWidth="1"/>
    <col min="3" max="3" width="60.7109375" style="1" customWidth="1"/>
    <col min="4" max="5" width="15.7109375" style="1" customWidth="1"/>
    <col min="6" max="6" width="17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2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6"/>
    </row>
    <row r="2" spans="1:21" x14ac:dyDescent="0.25">
      <c r="A2" s="96"/>
      <c r="B2" s="117"/>
      <c r="C2" s="891" t="str">
        <f>Contents!B59</f>
        <v>Version: AS XLV 3.1.2 MEDIUM locked LOCAL</v>
      </c>
      <c r="D2" s="576"/>
      <c r="E2" s="117"/>
      <c r="F2" s="117"/>
      <c r="G2" s="117"/>
      <c r="H2" s="96"/>
      <c r="I2" s="96"/>
      <c r="J2" s="96"/>
      <c r="K2" s="96"/>
      <c r="L2" s="96"/>
      <c r="M2" s="96"/>
      <c r="N2" s="96"/>
      <c r="O2" s="96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6"/>
    </row>
    <row r="3" spans="1:21" x14ac:dyDescent="0.25">
      <c r="A3" s="94"/>
      <c r="B3" s="577"/>
      <c r="C3" s="1419" t="str">
        <f>Contents!$E$3</f>
        <v>THE SOCIETY FOR CREATIVE ANACHRONISM, INC.</v>
      </c>
      <c r="D3" s="1419"/>
      <c r="E3" s="1419"/>
      <c r="F3" s="1419"/>
      <c r="G3" s="577"/>
      <c r="H3" s="94"/>
      <c r="I3" s="94"/>
      <c r="J3" s="94"/>
      <c r="K3" s="94"/>
      <c r="L3" s="94"/>
      <c r="M3" s="94"/>
      <c r="N3" s="94"/>
      <c r="O3" s="94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4"/>
    </row>
    <row r="4" spans="1:21" x14ac:dyDescent="0.25">
      <c r="A4" s="96"/>
      <c r="B4" s="577"/>
      <c r="C4" s="1419" t="str">
        <f>Contents!$E$4</f>
        <v>FINANCIAL REPORT</v>
      </c>
      <c r="D4" s="1419"/>
      <c r="E4" s="1419"/>
      <c r="F4" s="1419"/>
      <c r="G4" s="577"/>
      <c r="H4" s="96"/>
      <c r="I4" s="96"/>
      <c r="J4" s="96"/>
      <c r="K4" s="96"/>
      <c r="L4" s="96"/>
      <c r="M4" s="96"/>
      <c r="N4" s="96"/>
      <c r="O4" s="9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6"/>
    </row>
    <row r="5" spans="1:21" x14ac:dyDescent="0.25">
      <c r="A5" s="96"/>
      <c r="B5" s="117"/>
      <c r="C5" s="118"/>
      <c r="D5" s="118"/>
      <c r="E5" s="117"/>
      <c r="F5" s="117"/>
      <c r="G5" s="117"/>
      <c r="H5" s="96"/>
      <c r="I5" s="96"/>
      <c r="J5" s="96"/>
      <c r="K5" s="96"/>
      <c r="L5" s="96"/>
      <c r="M5" s="96"/>
      <c r="N5" s="96"/>
      <c r="O5" s="96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6"/>
    </row>
    <row r="6" spans="1:21" x14ac:dyDescent="0.25">
      <c r="A6" s="95"/>
      <c r="B6" s="117"/>
      <c r="C6" s="1420" t="str">
        <f>Contents!B58</f>
        <v>Branch:   Montengarde                                                             Period:  1/01/2017             to     12/31/2017            .</v>
      </c>
      <c r="D6" s="1420"/>
      <c r="E6" s="1420"/>
      <c r="F6" s="1420"/>
      <c r="G6" s="117"/>
      <c r="H6" s="95"/>
      <c r="I6" s="95"/>
      <c r="J6" s="95"/>
      <c r="K6" s="95"/>
      <c r="L6" s="95"/>
      <c r="M6" s="95"/>
      <c r="N6" s="95"/>
      <c r="O6" s="95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5"/>
    </row>
    <row r="7" spans="1:21" x14ac:dyDescent="0.25">
      <c r="A7" s="96"/>
      <c r="B7" s="578"/>
      <c r="C7" s="579"/>
      <c r="D7" s="579"/>
      <c r="E7" s="578"/>
      <c r="F7" s="578"/>
      <c r="G7" s="578"/>
      <c r="H7" s="96"/>
      <c r="I7" s="96"/>
      <c r="J7" s="96"/>
      <c r="K7" s="96"/>
      <c r="L7" s="96"/>
      <c r="M7" s="96"/>
      <c r="N7" s="96"/>
      <c r="O7" s="96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6"/>
    </row>
    <row r="8" spans="1:21" ht="18.75" x14ac:dyDescent="0.25">
      <c r="A8" s="96"/>
      <c r="B8" s="117"/>
      <c r="C8" s="580" t="s">
        <v>413</v>
      </c>
      <c r="D8" s="580"/>
      <c r="E8" s="118"/>
      <c r="F8" s="118"/>
      <c r="G8" s="117"/>
      <c r="H8" s="96"/>
      <c r="I8" s="96"/>
      <c r="J8" s="96"/>
      <c r="K8" s="96"/>
      <c r="L8" s="96"/>
      <c r="M8" s="96"/>
      <c r="N8" s="96"/>
      <c r="O8" s="96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6"/>
    </row>
    <row r="9" spans="1:21" ht="18.75" x14ac:dyDescent="0.25">
      <c r="A9" s="983"/>
      <c r="B9" s="117"/>
      <c r="C9" s="580"/>
      <c r="D9" s="580"/>
      <c r="E9" s="118"/>
      <c r="F9" s="118"/>
      <c r="G9" s="117"/>
      <c r="H9" s="983"/>
      <c r="I9" s="983"/>
      <c r="J9" s="983"/>
      <c r="K9" s="983"/>
      <c r="L9" s="983"/>
      <c r="M9" s="983"/>
      <c r="N9" s="983"/>
      <c r="O9" s="983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83"/>
    </row>
    <row r="10" spans="1:21" x14ac:dyDescent="0.25">
      <c r="A10" s="96"/>
      <c r="B10" s="578"/>
      <c r="C10" s="1421" t="s">
        <v>414</v>
      </c>
      <c r="D10" s="1422"/>
      <c r="E10" s="1422"/>
      <c r="F10" s="1423"/>
      <c r="G10" s="578"/>
      <c r="H10" s="96"/>
      <c r="I10" s="96"/>
      <c r="J10" s="96"/>
      <c r="K10" s="96"/>
      <c r="L10" s="96"/>
      <c r="M10" s="96"/>
      <c r="N10" s="96"/>
      <c r="O10" s="96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6"/>
    </row>
    <row r="11" spans="1:21" x14ac:dyDescent="0.25">
      <c r="A11" s="96"/>
      <c r="B11" s="578"/>
      <c r="C11" s="579"/>
      <c r="D11" s="579"/>
      <c r="E11" s="578"/>
      <c r="F11" s="578"/>
      <c r="G11" s="578"/>
      <c r="H11" s="96"/>
      <c r="I11" s="96"/>
      <c r="J11" s="96"/>
      <c r="K11" s="96"/>
      <c r="L11" s="96"/>
      <c r="M11" s="96"/>
      <c r="N11" s="96"/>
      <c r="O11" s="96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6"/>
    </row>
    <row r="12" spans="1:21" ht="15.75" thickBot="1" x14ac:dyDescent="0.3">
      <c r="A12" s="96"/>
      <c r="B12" s="117"/>
      <c r="C12" s="581" t="s">
        <v>145</v>
      </c>
      <c r="D12" s="118"/>
      <c r="E12" s="117"/>
      <c r="F12" s="117"/>
      <c r="G12" s="117"/>
      <c r="H12" s="96"/>
      <c r="I12" s="96"/>
      <c r="J12" s="96"/>
      <c r="K12" s="96"/>
      <c r="L12" s="96"/>
      <c r="M12" s="96"/>
      <c r="N12" s="96"/>
      <c r="O12" s="96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6"/>
    </row>
    <row r="13" spans="1:21" ht="16.5" thickTop="1" thickBot="1" x14ac:dyDescent="0.3">
      <c r="A13" s="96"/>
      <c r="B13" s="582"/>
      <c r="C13" s="583" t="s">
        <v>146</v>
      </c>
      <c r="D13" s="584" t="s">
        <v>136</v>
      </c>
      <c r="E13" s="584" t="s">
        <v>137</v>
      </c>
      <c r="F13" s="585" t="s">
        <v>129</v>
      </c>
      <c r="G13" s="582"/>
      <c r="H13" s="96"/>
      <c r="I13" s="96"/>
      <c r="J13" s="96"/>
      <c r="K13" s="96"/>
      <c r="L13" s="96"/>
      <c r="M13" s="96"/>
      <c r="N13" s="96"/>
      <c r="O13" s="96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6"/>
    </row>
    <row r="14" spans="1:21" x14ac:dyDescent="0.25">
      <c r="A14" s="96"/>
      <c r="B14" s="117"/>
      <c r="C14" s="271" t="s">
        <v>728</v>
      </c>
      <c r="D14" s="179"/>
      <c r="E14" s="180"/>
      <c r="F14" s="809">
        <v>150</v>
      </c>
      <c r="G14" s="117"/>
      <c r="H14" s="96"/>
      <c r="I14" s="96"/>
      <c r="J14" s="96"/>
      <c r="K14" s="96"/>
      <c r="L14" s="96"/>
      <c r="M14" s="96"/>
      <c r="N14" s="96"/>
      <c r="O14" s="96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6"/>
    </row>
    <row r="15" spans="1:21" x14ac:dyDescent="0.25">
      <c r="A15" s="96"/>
      <c r="B15" s="117"/>
      <c r="C15" s="869"/>
      <c r="D15" s="129"/>
      <c r="E15" s="147"/>
      <c r="F15" s="810"/>
      <c r="G15" s="117"/>
      <c r="H15" s="96"/>
      <c r="I15" s="96"/>
      <c r="J15" s="96"/>
      <c r="K15" s="96"/>
      <c r="L15" s="96"/>
      <c r="M15" s="96"/>
      <c r="N15" s="96"/>
      <c r="O15" s="96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6"/>
    </row>
    <row r="16" spans="1:21" x14ac:dyDescent="0.25">
      <c r="A16" s="96"/>
      <c r="B16" s="117"/>
      <c r="C16" s="869"/>
      <c r="D16" s="129"/>
      <c r="E16" s="147"/>
      <c r="F16" s="810"/>
      <c r="G16" s="117"/>
      <c r="H16" s="96"/>
      <c r="I16" s="96"/>
      <c r="J16" s="96"/>
      <c r="K16" s="96"/>
      <c r="L16" s="96"/>
      <c r="M16" s="96"/>
      <c r="N16" s="96"/>
      <c r="O16" s="96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6"/>
    </row>
    <row r="17" spans="1:21" x14ac:dyDescent="0.25">
      <c r="A17" s="96"/>
      <c r="B17" s="117"/>
      <c r="C17" s="869"/>
      <c r="D17" s="130"/>
      <c r="E17" s="147"/>
      <c r="F17" s="810"/>
      <c r="G17" s="117"/>
      <c r="H17" s="96"/>
      <c r="I17" s="96"/>
      <c r="J17" s="96"/>
      <c r="K17" s="96"/>
      <c r="L17" s="96"/>
      <c r="M17" s="96"/>
      <c r="N17" s="96"/>
      <c r="O17" s="96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6"/>
    </row>
    <row r="18" spans="1:21" x14ac:dyDescent="0.25">
      <c r="A18" s="96"/>
      <c r="B18" s="117"/>
      <c r="C18" s="869"/>
      <c r="D18" s="130"/>
      <c r="E18" s="147"/>
      <c r="F18" s="810"/>
      <c r="G18" s="117"/>
      <c r="H18" s="96"/>
      <c r="I18" s="96"/>
      <c r="J18" s="96"/>
      <c r="K18" s="96"/>
      <c r="L18" s="96"/>
      <c r="M18" s="96"/>
      <c r="N18" s="96"/>
      <c r="O18" s="96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6"/>
    </row>
    <row r="19" spans="1:21" x14ac:dyDescent="0.25">
      <c r="A19" s="96"/>
      <c r="B19" s="117"/>
      <c r="C19" s="869"/>
      <c r="D19" s="130"/>
      <c r="E19" s="147"/>
      <c r="F19" s="810"/>
      <c r="G19" s="117"/>
      <c r="H19" s="96"/>
      <c r="I19" s="96"/>
      <c r="J19" s="96"/>
      <c r="K19" s="96"/>
      <c r="L19" s="96"/>
      <c r="M19" s="96"/>
      <c r="N19" s="96"/>
      <c r="O19" s="96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6"/>
    </row>
    <row r="20" spans="1:21" x14ac:dyDescent="0.25">
      <c r="A20" s="96"/>
      <c r="B20" s="117"/>
      <c r="C20" s="869"/>
      <c r="D20" s="130"/>
      <c r="E20" s="148"/>
      <c r="F20" s="810"/>
      <c r="G20" s="117"/>
      <c r="H20" s="96"/>
      <c r="I20" s="96"/>
      <c r="J20" s="96"/>
      <c r="K20" s="96"/>
      <c r="L20" s="96"/>
      <c r="M20" s="96"/>
      <c r="N20" s="96"/>
      <c r="O20" s="96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6"/>
    </row>
    <row r="21" spans="1:21" x14ac:dyDescent="0.25">
      <c r="A21" s="96"/>
      <c r="B21" s="117"/>
      <c r="C21" s="869"/>
      <c r="D21" s="130"/>
      <c r="E21" s="148"/>
      <c r="F21" s="810"/>
      <c r="G21" s="117"/>
      <c r="H21" s="96"/>
      <c r="I21" s="96"/>
      <c r="J21" s="96"/>
      <c r="K21" s="96"/>
      <c r="L21" s="96"/>
      <c r="M21" s="96"/>
      <c r="N21" s="96"/>
      <c r="O21" s="96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6"/>
    </row>
    <row r="22" spans="1:21" x14ac:dyDescent="0.25">
      <c r="A22" s="96"/>
      <c r="B22" s="117"/>
      <c r="C22" s="869"/>
      <c r="D22" s="130"/>
      <c r="E22" s="148"/>
      <c r="F22" s="810"/>
      <c r="G22" s="117"/>
      <c r="H22" s="96"/>
      <c r="I22" s="96"/>
      <c r="J22" s="96"/>
      <c r="K22" s="96"/>
      <c r="L22" s="96"/>
      <c r="M22" s="96"/>
      <c r="N22" s="96"/>
      <c r="O22" s="96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6"/>
    </row>
    <row r="23" spans="1:21" x14ac:dyDescent="0.25">
      <c r="A23" s="96"/>
      <c r="B23" s="117"/>
      <c r="C23" s="869"/>
      <c r="D23" s="130"/>
      <c r="E23" s="148"/>
      <c r="F23" s="810"/>
      <c r="G23" s="117"/>
      <c r="H23" s="96"/>
      <c r="I23" s="96"/>
      <c r="J23" s="96"/>
      <c r="K23" s="96"/>
      <c r="L23" s="96"/>
      <c r="M23" s="96"/>
      <c r="N23" s="96"/>
      <c r="O23" s="96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6"/>
    </row>
    <row r="24" spans="1:21" x14ac:dyDescent="0.25">
      <c r="A24" s="96"/>
      <c r="B24" s="117"/>
      <c r="C24" s="869"/>
      <c r="D24" s="129"/>
      <c r="E24" s="148"/>
      <c r="F24" s="810"/>
      <c r="G24" s="117"/>
      <c r="H24" s="96"/>
      <c r="I24" s="96"/>
      <c r="J24" s="96"/>
      <c r="K24" s="96"/>
      <c r="L24" s="96"/>
      <c r="M24" s="96"/>
      <c r="N24" s="96"/>
      <c r="O24" s="96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6"/>
    </row>
    <row r="25" spans="1:21" x14ac:dyDescent="0.25">
      <c r="A25" s="96"/>
      <c r="B25" s="117"/>
      <c r="C25" s="869"/>
      <c r="D25" s="129"/>
      <c r="E25" s="148"/>
      <c r="F25" s="810"/>
      <c r="G25" s="117"/>
      <c r="H25" s="96"/>
      <c r="I25" s="96"/>
      <c r="J25" s="96"/>
      <c r="K25" s="96"/>
      <c r="L25" s="96"/>
      <c r="M25" s="96"/>
      <c r="N25" s="96"/>
      <c r="O25" s="96"/>
      <c r="P25" s="1053" t="s">
        <v>65</v>
      </c>
      <c r="Q25" s="89"/>
      <c r="R25" s="89"/>
      <c r="S25" s="1053" t="s">
        <v>80</v>
      </c>
      <c r="T25" s="1053" t="s">
        <v>65</v>
      </c>
      <c r="U25" s="96"/>
    </row>
    <row r="26" spans="1:21" x14ac:dyDescent="0.25">
      <c r="A26" s="96"/>
      <c r="B26" s="117"/>
      <c r="C26" s="869"/>
      <c r="D26" s="129"/>
      <c r="E26" s="148"/>
      <c r="F26" s="810"/>
      <c r="G26" s="117"/>
      <c r="H26" s="96"/>
      <c r="I26" s="96"/>
      <c r="J26" s="96"/>
      <c r="K26" s="96"/>
      <c r="L26" s="96"/>
      <c r="M26" s="96"/>
      <c r="N26" s="96"/>
      <c r="O26" s="96"/>
      <c r="P26" s="1053" t="s">
        <v>72</v>
      </c>
      <c r="Q26" s="89"/>
      <c r="R26" s="89"/>
      <c r="S26" s="1053" t="s">
        <v>82</v>
      </c>
      <c r="T26" s="1053" t="s">
        <v>72</v>
      </c>
      <c r="U26" s="96"/>
    </row>
    <row r="27" spans="1:21" x14ac:dyDescent="0.25">
      <c r="A27" s="96"/>
      <c r="B27" s="117"/>
      <c r="C27" s="869"/>
      <c r="D27" s="129"/>
      <c r="E27" s="148"/>
      <c r="F27" s="810"/>
      <c r="G27" s="117"/>
      <c r="H27" s="96"/>
      <c r="I27" s="96"/>
      <c r="J27" s="96"/>
      <c r="K27" s="96"/>
      <c r="L27" s="96"/>
      <c r="M27" s="96"/>
      <c r="N27" s="96"/>
      <c r="O27" s="96"/>
      <c r="P27" s="1053" t="s">
        <v>73</v>
      </c>
      <c r="Q27" s="89"/>
      <c r="R27" s="89"/>
      <c r="S27" s="1053" t="s">
        <v>83</v>
      </c>
      <c r="T27" s="1053" t="s">
        <v>73</v>
      </c>
      <c r="U27" s="96"/>
    </row>
    <row r="28" spans="1:21" x14ac:dyDescent="0.25">
      <c r="A28" s="96"/>
      <c r="B28" s="117"/>
      <c r="C28" s="869"/>
      <c r="D28" s="129"/>
      <c r="E28" s="148"/>
      <c r="F28" s="810"/>
      <c r="G28" s="117"/>
      <c r="H28" s="96"/>
      <c r="I28" s="96"/>
      <c r="J28" s="96"/>
      <c r="K28" s="96"/>
      <c r="L28" s="96"/>
      <c r="M28" s="96"/>
      <c r="N28" s="96"/>
      <c r="O28" s="96"/>
      <c r="P28" s="1053" t="s">
        <v>75</v>
      </c>
      <c r="Q28" s="89"/>
      <c r="R28" s="89"/>
      <c r="S28" s="1053" t="s">
        <v>84</v>
      </c>
      <c r="T28" s="1053" t="s">
        <v>75</v>
      </c>
      <c r="U28" s="96"/>
    </row>
    <row r="29" spans="1:21" x14ac:dyDescent="0.25">
      <c r="A29" s="96"/>
      <c r="B29" s="117"/>
      <c r="C29" s="869"/>
      <c r="D29" s="129"/>
      <c r="E29" s="148"/>
      <c r="F29" s="810"/>
      <c r="G29" s="117"/>
      <c r="H29" s="96"/>
      <c r="I29" s="96"/>
      <c r="J29" s="96"/>
      <c r="K29" s="96"/>
      <c r="L29" s="96"/>
      <c r="M29" s="96"/>
      <c r="N29" s="96"/>
      <c r="O29" s="96"/>
      <c r="P29" s="1053" t="s">
        <v>77</v>
      </c>
      <c r="Q29" s="89"/>
      <c r="R29" s="89"/>
      <c r="S29" s="1053" t="s">
        <v>89</v>
      </c>
      <c r="T29" s="1053" t="s">
        <v>77</v>
      </c>
      <c r="U29" s="96"/>
    </row>
    <row r="30" spans="1:21" x14ac:dyDescent="0.25">
      <c r="A30" s="96"/>
      <c r="B30" s="117"/>
      <c r="C30" s="869"/>
      <c r="D30" s="129"/>
      <c r="E30" s="148"/>
      <c r="F30" s="810"/>
      <c r="G30" s="117"/>
      <c r="H30" s="96"/>
      <c r="I30" s="96"/>
      <c r="J30" s="96"/>
      <c r="K30" s="96"/>
      <c r="L30" s="96"/>
      <c r="M30" s="96"/>
      <c r="N30" s="96"/>
      <c r="O30" s="96"/>
      <c r="P30" s="1053" t="s">
        <v>79</v>
      </c>
      <c r="Q30" s="89"/>
      <c r="R30" s="89"/>
      <c r="S30" s="89"/>
      <c r="T30" s="1053" t="s">
        <v>79</v>
      </c>
      <c r="U30" s="93"/>
    </row>
    <row r="31" spans="1:21" x14ac:dyDescent="0.25">
      <c r="A31" s="93"/>
      <c r="B31" s="117"/>
      <c r="C31" s="869"/>
      <c r="D31" s="129"/>
      <c r="E31" s="148"/>
      <c r="F31" s="810"/>
      <c r="G31" s="117"/>
      <c r="H31" s="93"/>
      <c r="I31" s="93"/>
      <c r="J31" s="93"/>
      <c r="K31" s="93"/>
      <c r="L31" s="93"/>
      <c r="M31" s="93"/>
      <c r="N31" s="93"/>
      <c r="O31" s="93"/>
      <c r="P31" s="1053" t="s">
        <v>80</v>
      </c>
      <c r="Q31" s="89"/>
      <c r="R31" s="89"/>
      <c r="S31" s="89"/>
      <c r="T31" s="1053" t="s">
        <v>80</v>
      </c>
      <c r="U31" s="96"/>
    </row>
    <row r="32" spans="1:21" x14ac:dyDescent="0.25">
      <c r="A32" s="96"/>
      <c r="B32" s="117"/>
      <c r="C32" s="869"/>
      <c r="D32" s="129"/>
      <c r="E32" s="147"/>
      <c r="F32" s="810"/>
      <c r="G32" s="117"/>
      <c r="H32" s="96"/>
      <c r="I32" s="96"/>
      <c r="J32" s="96"/>
      <c r="K32" s="96"/>
      <c r="L32" s="96"/>
      <c r="M32" s="96"/>
      <c r="N32" s="96"/>
      <c r="O32" s="96"/>
      <c r="P32" s="1053" t="s">
        <v>82</v>
      </c>
      <c r="Q32" s="89"/>
      <c r="R32" s="89"/>
      <c r="S32" s="89"/>
      <c r="T32" s="1053" t="s">
        <v>82</v>
      </c>
      <c r="U32" s="96"/>
    </row>
    <row r="33" spans="1:21" x14ac:dyDescent="0.25">
      <c r="A33" s="96"/>
      <c r="B33" s="117"/>
      <c r="C33" s="869"/>
      <c r="D33" s="129"/>
      <c r="E33" s="147"/>
      <c r="F33" s="810"/>
      <c r="G33" s="117"/>
      <c r="H33" s="96"/>
      <c r="I33" s="96"/>
      <c r="J33" s="96"/>
      <c r="K33" s="96"/>
      <c r="L33" s="96"/>
      <c r="M33" s="96"/>
      <c r="N33" s="96"/>
      <c r="O33" s="96"/>
      <c r="P33" s="1053" t="s">
        <v>83</v>
      </c>
      <c r="Q33" s="89"/>
      <c r="R33" s="89"/>
      <c r="S33" s="89"/>
      <c r="T33" s="1053" t="s">
        <v>83</v>
      </c>
      <c r="U33" s="96"/>
    </row>
    <row r="34" spans="1:21" x14ac:dyDescent="0.25">
      <c r="A34" s="96"/>
      <c r="B34" s="117"/>
      <c r="C34" s="869"/>
      <c r="D34" s="129"/>
      <c r="E34" s="147"/>
      <c r="F34" s="810"/>
      <c r="G34" s="117"/>
      <c r="H34" s="96"/>
      <c r="I34" s="96"/>
      <c r="J34" s="96"/>
      <c r="K34" s="96"/>
      <c r="L34" s="96"/>
      <c r="M34" s="96"/>
      <c r="N34" s="96"/>
      <c r="O34" s="96"/>
      <c r="P34" s="1053" t="s">
        <v>84</v>
      </c>
      <c r="Q34" s="89"/>
      <c r="R34" s="89"/>
      <c r="S34" s="89"/>
      <c r="T34" s="1053" t="s">
        <v>84</v>
      </c>
      <c r="U34" s="96"/>
    </row>
    <row r="35" spans="1:21" x14ac:dyDescent="0.25">
      <c r="A35" s="96"/>
      <c r="B35" s="117"/>
      <c r="C35" s="869"/>
      <c r="D35" s="129"/>
      <c r="E35" s="147"/>
      <c r="F35" s="810"/>
      <c r="G35" s="117"/>
      <c r="H35" s="96"/>
      <c r="I35" s="96"/>
      <c r="J35" s="96"/>
      <c r="K35" s="96"/>
      <c r="L35" s="96"/>
      <c r="M35" s="96"/>
      <c r="N35" s="96"/>
      <c r="O35" s="96"/>
      <c r="P35" s="1053" t="s">
        <v>86</v>
      </c>
      <c r="Q35" s="89"/>
      <c r="R35" s="89"/>
      <c r="S35" s="89"/>
      <c r="T35" s="1053" t="s">
        <v>86</v>
      </c>
      <c r="U35" s="96"/>
    </row>
    <row r="36" spans="1:21" x14ac:dyDescent="0.25">
      <c r="A36" s="96"/>
      <c r="B36" s="117"/>
      <c r="C36" s="869"/>
      <c r="D36" s="129"/>
      <c r="E36" s="147"/>
      <c r="F36" s="810"/>
      <c r="G36" s="117"/>
      <c r="H36" s="96"/>
      <c r="I36" s="96"/>
      <c r="J36" s="96"/>
      <c r="K36" s="96"/>
      <c r="L36" s="96"/>
      <c r="M36" s="96"/>
      <c r="N36" s="96"/>
      <c r="O36" s="96"/>
      <c r="P36" s="1053" t="s">
        <v>87</v>
      </c>
      <c r="Q36" s="89"/>
      <c r="R36" s="89"/>
      <c r="S36" s="89"/>
      <c r="T36" s="1053" t="s">
        <v>87</v>
      </c>
      <c r="U36" s="96"/>
    </row>
    <row r="37" spans="1:21" ht="15.75" thickBot="1" x14ac:dyDescent="0.3">
      <c r="A37" s="96"/>
      <c r="B37" s="117"/>
      <c r="C37" s="869"/>
      <c r="D37" s="129"/>
      <c r="E37" s="147"/>
      <c r="F37" s="810"/>
      <c r="G37" s="117"/>
      <c r="H37" s="96"/>
      <c r="I37" s="96"/>
      <c r="J37" s="96"/>
      <c r="K37" s="96"/>
      <c r="L37" s="96"/>
      <c r="M37" s="96"/>
      <c r="N37" s="96"/>
      <c r="O37" s="96"/>
      <c r="P37" s="1053" t="s">
        <v>89</v>
      </c>
      <c r="Q37" s="89"/>
      <c r="R37" s="89"/>
      <c r="S37" s="89"/>
      <c r="T37" s="1053" t="s">
        <v>88</v>
      </c>
      <c r="U37" s="96"/>
    </row>
    <row r="38" spans="1:21" ht="15.75" thickBot="1" x14ac:dyDescent="0.3">
      <c r="A38" s="96"/>
      <c r="B38" s="586"/>
      <c r="C38" s="272"/>
      <c r="D38" s="273"/>
      <c r="E38" s="274" t="s">
        <v>415</v>
      </c>
      <c r="F38" s="811">
        <f>SUM(F14:F37)</f>
        <v>150</v>
      </c>
      <c r="G38" s="586"/>
      <c r="H38" s="96"/>
      <c r="I38" s="96"/>
      <c r="J38" s="96"/>
      <c r="K38" s="96"/>
      <c r="L38" s="96"/>
      <c r="M38" s="96"/>
      <c r="N38" s="96"/>
      <c r="O38" s="96"/>
      <c r="P38" s="89"/>
      <c r="Q38" s="89"/>
      <c r="R38" s="89"/>
      <c r="S38" s="89"/>
      <c r="T38" s="1053" t="s">
        <v>89</v>
      </c>
      <c r="U38" s="96"/>
    </row>
    <row r="39" spans="1:21" ht="15.75" thickTop="1" x14ac:dyDescent="0.25">
      <c r="A39" s="96"/>
      <c r="B39" s="117"/>
      <c r="C39" s="586"/>
      <c r="D39" s="586"/>
      <c r="E39" s="587"/>
      <c r="F39" s="588"/>
      <c r="G39" s="117"/>
      <c r="H39" s="96"/>
      <c r="I39" s="96"/>
      <c r="J39" s="96"/>
      <c r="K39" s="96"/>
      <c r="L39" s="96"/>
      <c r="M39" s="96"/>
      <c r="N39" s="96"/>
      <c r="O39" s="96"/>
      <c r="Q39" s="89"/>
      <c r="R39" s="89"/>
      <c r="S39" s="89"/>
      <c r="T39" s="89"/>
      <c r="U39" s="96"/>
    </row>
    <row r="40" spans="1:21" ht="15.75" thickBot="1" x14ac:dyDescent="0.3">
      <c r="A40" s="96"/>
      <c r="B40" s="117"/>
      <c r="C40" s="589" t="s">
        <v>147</v>
      </c>
      <c r="D40" s="586"/>
      <c r="E40" s="587"/>
      <c r="F40" s="588"/>
      <c r="G40" s="117"/>
      <c r="H40" s="96"/>
      <c r="I40" s="96"/>
      <c r="J40" s="96"/>
      <c r="K40" s="96"/>
      <c r="L40" s="96"/>
      <c r="M40" s="96"/>
      <c r="N40" s="96"/>
      <c r="O40" s="96"/>
      <c r="P40" s="89"/>
      <c r="Q40" s="89"/>
      <c r="R40" s="89"/>
      <c r="S40" s="89"/>
      <c r="T40" s="962"/>
      <c r="U40" s="96"/>
    </row>
    <row r="41" spans="1:21" ht="31.5" thickTop="1" thickBot="1" x14ac:dyDescent="0.3">
      <c r="A41" s="96"/>
      <c r="B41" s="117"/>
      <c r="C41" s="590" t="s">
        <v>416</v>
      </c>
      <c r="D41" s="584" t="s">
        <v>136</v>
      </c>
      <c r="E41" s="584" t="s">
        <v>137</v>
      </c>
      <c r="F41" s="585" t="s">
        <v>129</v>
      </c>
      <c r="G41" s="117"/>
      <c r="H41" s="96"/>
      <c r="I41" s="96"/>
      <c r="J41" s="96"/>
      <c r="K41" s="96"/>
      <c r="L41" s="96"/>
      <c r="M41" s="96"/>
      <c r="N41" s="96"/>
      <c r="O41" s="96"/>
      <c r="P41" s="89"/>
      <c r="Q41" s="89"/>
      <c r="R41" s="89"/>
      <c r="S41" s="89"/>
      <c r="T41" s="89"/>
      <c r="U41" s="96"/>
    </row>
    <row r="42" spans="1:21" x14ac:dyDescent="0.25">
      <c r="A42" s="96"/>
      <c r="B42" s="117"/>
      <c r="C42" s="271"/>
      <c r="D42" s="179"/>
      <c r="E42" s="180"/>
      <c r="F42" s="809"/>
      <c r="G42" s="117"/>
      <c r="H42" s="96"/>
      <c r="I42" s="96"/>
      <c r="J42" s="96"/>
      <c r="K42" s="96"/>
      <c r="L42" s="96"/>
      <c r="M42" s="96"/>
      <c r="N42" s="96"/>
      <c r="O42" s="96"/>
      <c r="P42" s="89"/>
      <c r="Q42" s="89"/>
      <c r="R42" s="89"/>
      <c r="S42" s="89"/>
      <c r="T42" s="89"/>
      <c r="U42" s="96"/>
    </row>
    <row r="43" spans="1:21" x14ac:dyDescent="0.25">
      <c r="A43" s="96"/>
      <c r="B43" s="117"/>
      <c r="C43" s="869"/>
      <c r="D43" s="129"/>
      <c r="E43" s="147"/>
      <c r="F43" s="810"/>
      <c r="G43" s="117"/>
      <c r="H43" s="96"/>
      <c r="I43" s="96"/>
      <c r="J43" s="96"/>
      <c r="K43" s="96"/>
      <c r="L43" s="96"/>
      <c r="M43" s="96"/>
      <c r="N43" s="96"/>
      <c r="O43" s="96"/>
      <c r="P43" s="89"/>
      <c r="Q43" s="89"/>
      <c r="R43" s="89"/>
      <c r="S43" s="89"/>
      <c r="T43" s="89"/>
      <c r="U43" s="96"/>
    </row>
    <row r="44" spans="1:21" x14ac:dyDescent="0.25">
      <c r="A44" s="96"/>
      <c r="B44" s="117"/>
      <c r="C44" s="869"/>
      <c r="D44" s="129"/>
      <c r="E44" s="147"/>
      <c r="F44" s="810"/>
      <c r="G44" s="117"/>
      <c r="H44" s="96"/>
      <c r="I44" s="96"/>
      <c r="J44" s="96"/>
      <c r="K44" s="96"/>
      <c r="L44" s="96"/>
      <c r="M44" s="96"/>
      <c r="N44" s="96"/>
      <c r="O44" s="96"/>
      <c r="P44" s="89"/>
      <c r="Q44" s="89"/>
      <c r="R44" s="89"/>
      <c r="S44" s="89"/>
      <c r="T44" s="89"/>
      <c r="U44" s="96"/>
    </row>
    <row r="45" spans="1:21" x14ac:dyDescent="0.25">
      <c r="A45" s="96"/>
      <c r="B45" s="117"/>
      <c r="C45" s="869"/>
      <c r="D45" s="129"/>
      <c r="E45" s="147"/>
      <c r="F45" s="810"/>
      <c r="G45" s="117"/>
      <c r="H45" s="96"/>
      <c r="I45" s="96"/>
      <c r="J45" s="96"/>
      <c r="K45" s="96"/>
      <c r="L45" s="96"/>
      <c r="M45" s="96"/>
      <c r="N45" s="96"/>
      <c r="O45" s="96"/>
      <c r="P45" s="89"/>
      <c r="Q45" s="89"/>
      <c r="R45" s="89"/>
      <c r="S45" s="89"/>
      <c r="T45" s="89"/>
      <c r="U45" s="96"/>
    </row>
    <row r="46" spans="1:21" x14ac:dyDescent="0.25">
      <c r="A46" s="96"/>
      <c r="B46" s="117"/>
      <c r="C46" s="869"/>
      <c r="D46" s="129"/>
      <c r="E46" s="147"/>
      <c r="F46" s="810"/>
      <c r="G46" s="117"/>
      <c r="H46" s="96"/>
      <c r="I46" s="96"/>
      <c r="J46" s="96"/>
      <c r="K46" s="96"/>
      <c r="L46" s="96"/>
      <c r="M46" s="96"/>
      <c r="N46" s="96"/>
      <c r="O46" s="96"/>
      <c r="P46" s="89"/>
      <c r="Q46" s="89"/>
      <c r="R46" s="89"/>
      <c r="S46" s="89"/>
      <c r="T46" s="89"/>
      <c r="U46" s="96"/>
    </row>
    <row r="47" spans="1:21" x14ac:dyDescent="0.25">
      <c r="A47" s="96"/>
      <c r="B47" s="117"/>
      <c r="C47" s="869"/>
      <c r="D47" s="129"/>
      <c r="E47" s="147"/>
      <c r="F47" s="810"/>
      <c r="G47" s="117"/>
      <c r="H47" s="96"/>
      <c r="I47" s="96"/>
      <c r="J47" s="96"/>
      <c r="K47" s="96"/>
      <c r="L47" s="96"/>
      <c r="M47" s="96"/>
      <c r="N47" s="96"/>
      <c r="O47" s="96"/>
      <c r="S47" s="89"/>
      <c r="U47" s="96"/>
    </row>
    <row r="48" spans="1:21" x14ac:dyDescent="0.25">
      <c r="A48" s="96"/>
      <c r="B48" s="117"/>
      <c r="C48" s="869"/>
      <c r="D48" s="129"/>
      <c r="E48" s="147"/>
      <c r="F48" s="810"/>
      <c r="G48" s="117"/>
      <c r="H48" s="96"/>
      <c r="I48" s="96"/>
      <c r="J48" s="96"/>
      <c r="K48" s="96"/>
      <c r="L48" s="96"/>
      <c r="M48" s="96"/>
      <c r="N48" s="96"/>
      <c r="O48" s="96"/>
      <c r="S48" s="89"/>
      <c r="U48" s="96"/>
    </row>
    <row r="49" spans="1:21" x14ac:dyDescent="0.25">
      <c r="A49" s="96"/>
      <c r="B49" s="117"/>
      <c r="C49" s="869"/>
      <c r="D49" s="129"/>
      <c r="E49" s="147"/>
      <c r="F49" s="810"/>
      <c r="G49" s="117"/>
      <c r="H49" s="96"/>
      <c r="I49" s="96"/>
      <c r="J49" s="96"/>
      <c r="K49" s="96"/>
      <c r="L49" s="96"/>
      <c r="M49" s="96"/>
      <c r="N49" s="96"/>
      <c r="O49" s="96"/>
      <c r="U49" s="96"/>
    </row>
    <row r="50" spans="1:21" x14ac:dyDescent="0.25">
      <c r="A50" s="96"/>
      <c r="B50" s="117"/>
      <c r="C50" s="869"/>
      <c r="D50" s="129"/>
      <c r="E50" s="147"/>
      <c r="F50" s="810"/>
      <c r="G50" s="117"/>
      <c r="H50" s="96"/>
      <c r="I50" s="96"/>
      <c r="J50" s="96"/>
      <c r="K50" s="96"/>
      <c r="L50" s="96"/>
      <c r="M50" s="96"/>
      <c r="N50" s="96"/>
      <c r="O50" s="96"/>
      <c r="U50" s="96"/>
    </row>
    <row r="51" spans="1:21" x14ac:dyDescent="0.25">
      <c r="A51" s="96"/>
      <c r="B51" s="117"/>
      <c r="C51" s="869"/>
      <c r="D51" s="129"/>
      <c r="E51" s="147"/>
      <c r="F51" s="810"/>
      <c r="G51" s="117"/>
      <c r="H51" s="96"/>
      <c r="I51" s="96"/>
      <c r="J51" s="96"/>
      <c r="K51" s="96"/>
      <c r="L51" s="96"/>
      <c r="M51" s="96"/>
      <c r="N51" s="96"/>
      <c r="O51" s="96"/>
      <c r="U51" s="96"/>
    </row>
    <row r="52" spans="1:21" x14ac:dyDescent="0.25">
      <c r="A52" s="95"/>
      <c r="B52" s="117"/>
      <c r="C52" s="869"/>
      <c r="D52" s="129"/>
      <c r="E52" s="147"/>
      <c r="F52" s="810"/>
      <c r="G52" s="117"/>
      <c r="H52" s="95"/>
      <c r="I52" s="95"/>
      <c r="J52" s="95"/>
      <c r="K52" s="95"/>
      <c r="L52" s="95"/>
      <c r="M52" s="95"/>
      <c r="N52" s="95"/>
      <c r="O52" s="95"/>
      <c r="U52" s="95"/>
    </row>
    <row r="53" spans="1:21" x14ac:dyDescent="0.25">
      <c r="A53" s="96"/>
      <c r="B53" s="117"/>
      <c r="C53" s="869"/>
      <c r="D53" s="129"/>
      <c r="E53" s="147"/>
      <c r="F53" s="810"/>
      <c r="G53" s="117"/>
      <c r="H53" s="96"/>
      <c r="I53" s="96"/>
      <c r="J53" s="96"/>
      <c r="K53" s="96"/>
      <c r="L53" s="96"/>
      <c r="M53" s="96"/>
      <c r="N53" s="96"/>
      <c r="O53" s="96"/>
      <c r="U53" s="96"/>
    </row>
    <row r="54" spans="1:21" x14ac:dyDescent="0.25">
      <c r="A54" s="96"/>
      <c r="B54" s="117"/>
      <c r="C54" s="869"/>
      <c r="D54" s="129"/>
      <c r="E54" s="147"/>
      <c r="F54" s="810"/>
      <c r="G54" s="117"/>
      <c r="H54" s="96"/>
      <c r="I54" s="96"/>
      <c r="J54" s="96"/>
      <c r="K54" s="96"/>
      <c r="L54" s="96"/>
      <c r="M54" s="96"/>
      <c r="N54" s="96"/>
      <c r="O54" s="96"/>
      <c r="U54" s="96"/>
    </row>
    <row r="55" spans="1:21" x14ac:dyDescent="0.25">
      <c r="A55" s="96"/>
      <c r="B55" s="117"/>
      <c r="C55" s="869"/>
      <c r="D55" s="129"/>
      <c r="E55" s="147"/>
      <c r="F55" s="810"/>
      <c r="G55" s="117"/>
      <c r="H55" s="96"/>
      <c r="I55" s="96"/>
      <c r="J55" s="96"/>
      <c r="K55" s="96"/>
      <c r="L55" s="96"/>
      <c r="M55" s="96"/>
      <c r="N55" s="96"/>
      <c r="O55" s="96"/>
      <c r="U55" s="96"/>
    </row>
    <row r="56" spans="1:21" x14ac:dyDescent="0.25">
      <c r="A56" s="96"/>
      <c r="B56" s="117"/>
      <c r="C56" s="271"/>
      <c r="D56" s="129"/>
      <c r="E56" s="147"/>
      <c r="F56" s="810"/>
      <c r="G56" s="117"/>
      <c r="H56" s="96"/>
      <c r="I56" s="96"/>
      <c r="J56" s="96"/>
      <c r="K56" s="96"/>
      <c r="L56" s="96"/>
      <c r="M56" s="96"/>
      <c r="N56" s="96"/>
      <c r="O56" s="96"/>
      <c r="U56" s="96"/>
    </row>
    <row r="57" spans="1:21" ht="15.75" thickBot="1" x14ac:dyDescent="0.3">
      <c r="A57" s="96"/>
      <c r="B57" s="117"/>
      <c r="C57" s="869"/>
      <c r="D57" s="129"/>
      <c r="E57" s="147"/>
      <c r="F57" s="810"/>
      <c r="G57" s="117"/>
      <c r="H57" s="96"/>
      <c r="I57" s="96"/>
      <c r="J57" s="96"/>
      <c r="K57" s="96"/>
      <c r="L57" s="96"/>
      <c r="M57" s="96"/>
      <c r="N57" s="96"/>
      <c r="O57" s="96"/>
      <c r="U57" s="96"/>
    </row>
    <row r="58" spans="1:21" ht="15.75" thickBot="1" x14ac:dyDescent="0.3">
      <c r="A58" s="96"/>
      <c r="B58" s="117"/>
      <c r="C58" s="1424" t="s">
        <v>417</v>
      </c>
      <c r="D58" s="1425"/>
      <c r="E58" s="1425"/>
      <c r="F58" s="811">
        <f>SUM(F42:F57)</f>
        <v>0</v>
      </c>
      <c r="G58" s="117"/>
      <c r="H58" s="96"/>
      <c r="I58" s="96"/>
      <c r="J58" s="96"/>
      <c r="K58" s="96"/>
      <c r="L58" s="96"/>
      <c r="M58" s="96"/>
      <c r="N58" s="96"/>
      <c r="O58" s="96"/>
      <c r="U58" s="96"/>
    </row>
    <row r="59" spans="1:21" ht="15.75" thickTop="1" x14ac:dyDescent="0.25">
      <c r="A59" s="96"/>
      <c r="B59" s="119"/>
      <c r="C59" s="1418" t="s">
        <v>418</v>
      </c>
      <c r="D59" s="1418"/>
      <c r="E59" s="1418"/>
      <c r="F59" s="1418"/>
      <c r="G59" s="119"/>
      <c r="H59" s="96"/>
      <c r="I59" s="96"/>
      <c r="J59" s="96"/>
      <c r="K59" s="96"/>
      <c r="L59" s="96"/>
      <c r="M59" s="96"/>
      <c r="N59" s="96"/>
      <c r="O59" s="96"/>
      <c r="U59" s="96"/>
    </row>
  </sheetData>
  <sheetProtection password="C8CD" sheet="1" objects="1" scenarios="1"/>
  <mergeCells count="6">
    <mergeCell ref="C59:F59"/>
    <mergeCell ref="C3:F3"/>
    <mergeCell ref="C4:F4"/>
    <mergeCell ref="C6:F6"/>
    <mergeCell ref="C10:F10"/>
    <mergeCell ref="C58:E58"/>
  </mergeCells>
  <conditionalFormatting sqref="C14:C37 C42:C57">
    <cfRule type="expression" dxfId="14" priority="2" stopIfTrue="1">
      <formula>SEARCH("ACCEPS",C14)</formula>
    </cfRule>
  </conditionalFormatting>
  <conditionalFormatting sqref="C10:F10">
    <cfRule type="expression" dxfId="13" priority="1" stopIfTrue="1">
      <formula>OR(COUNTIF($C$14:$C$37,"acceps") &gt; 0,COUNTIF($C$42:$C$55,"acceps")&gt;0)</formula>
    </cfRule>
  </conditionalFormatting>
  <dataValidations count="2">
    <dataValidation type="decimal" operator="greaterThanOrEqual" allowBlank="1" showInputMessage="1" showErrorMessage="1" error="Enter a dollar amount greater than zero." sqref="F42:F55 F14:F34">
      <formula1>0</formula1>
    </dataValidation>
    <dataValidation type="date" operator="greaterThan" allowBlank="1" showInputMessage="1" showErrorMessage="1" error="Enter a date." sqref="E42:E55 E14:E34">
      <formula1>36526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7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55"/>
  <sheetViews>
    <sheetView showGridLines="0" showRowColHeaders="0" workbookViewId="0">
      <selection activeCell="X21" sqref="X21:Y21"/>
    </sheetView>
  </sheetViews>
  <sheetFormatPr defaultRowHeight="15" x14ac:dyDescent="0.25"/>
  <cols>
    <col min="1" max="2" width="3.7109375" style="1" customWidth="1"/>
    <col min="3" max="3" width="61.7109375" style="1" customWidth="1"/>
    <col min="4" max="5" width="15.7109375" style="1" customWidth="1"/>
    <col min="6" max="6" width="17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2" x14ac:dyDescent="0.25">
      <c r="A1" s="97"/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82"/>
      <c r="V1" s="982"/>
    </row>
    <row r="2" spans="1:22" x14ac:dyDescent="0.25">
      <c r="A2" s="982"/>
      <c r="B2" s="591"/>
      <c r="C2" s="891" t="str">
        <f>Contents!B59</f>
        <v>Version: AS XLV 3.1.2 MEDIUM locked LOCAL</v>
      </c>
      <c r="D2" s="591"/>
      <c r="E2" s="591"/>
      <c r="F2" s="591"/>
      <c r="G2" s="591"/>
      <c r="H2" s="982"/>
      <c r="I2" s="982"/>
      <c r="J2" s="982"/>
      <c r="K2" s="982"/>
      <c r="L2" s="982"/>
      <c r="M2" s="982"/>
      <c r="N2" s="982"/>
      <c r="O2" s="982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82"/>
      <c r="V2" s="982"/>
    </row>
    <row r="3" spans="1:22" x14ac:dyDescent="0.25">
      <c r="A3" s="101"/>
      <c r="B3" s="592"/>
      <c r="C3" s="1426" t="str">
        <f>Contents!$E$3</f>
        <v>THE SOCIETY FOR CREATIVE ANACHRONISM, INC.</v>
      </c>
      <c r="D3" s="1426"/>
      <c r="E3" s="1426"/>
      <c r="F3" s="1426"/>
      <c r="G3" s="593"/>
      <c r="H3" s="101"/>
      <c r="I3" s="101"/>
      <c r="J3" s="101"/>
      <c r="K3" s="101"/>
      <c r="L3" s="101"/>
      <c r="M3" s="101"/>
      <c r="N3" s="101"/>
      <c r="O3" s="101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101"/>
      <c r="V3" s="101"/>
    </row>
    <row r="4" spans="1:22" x14ac:dyDescent="0.25">
      <c r="A4" s="982"/>
      <c r="B4" s="592"/>
      <c r="C4" s="1426" t="str">
        <f>Contents!$E$4</f>
        <v>FINANCIAL REPORT</v>
      </c>
      <c r="D4" s="1426"/>
      <c r="E4" s="1426"/>
      <c r="F4" s="1426"/>
      <c r="G4" s="593"/>
      <c r="H4" s="982"/>
      <c r="I4" s="982"/>
      <c r="J4" s="982"/>
      <c r="K4" s="982"/>
      <c r="L4" s="982"/>
      <c r="M4" s="982"/>
      <c r="N4" s="982"/>
      <c r="O4" s="982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82"/>
      <c r="V4" s="982"/>
    </row>
    <row r="5" spans="1:22" x14ac:dyDescent="0.25">
      <c r="A5" s="982"/>
      <c r="B5" s="591"/>
      <c r="C5" s="591"/>
      <c r="D5" s="591"/>
      <c r="E5" s="591"/>
      <c r="F5" s="591"/>
      <c r="G5" s="591"/>
      <c r="H5" s="982"/>
      <c r="I5" s="982"/>
      <c r="J5" s="982"/>
      <c r="K5" s="982"/>
      <c r="L5" s="982"/>
      <c r="M5" s="982"/>
      <c r="N5" s="982"/>
      <c r="O5" s="982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82"/>
      <c r="V5" s="982"/>
    </row>
    <row r="6" spans="1:22" x14ac:dyDescent="0.25">
      <c r="A6" s="982"/>
      <c r="B6" s="591"/>
      <c r="C6" s="1427" t="str">
        <f>Contents!B58</f>
        <v>Branch:   Montengarde                                                             Period:  1/01/2017             to     12/31/2017            .</v>
      </c>
      <c r="D6" s="1427"/>
      <c r="E6" s="1427"/>
      <c r="F6" s="1427"/>
      <c r="G6" s="591"/>
      <c r="H6" s="982"/>
      <c r="I6" s="982"/>
      <c r="J6" s="982"/>
      <c r="K6" s="982"/>
      <c r="L6" s="982"/>
      <c r="M6" s="982"/>
      <c r="N6" s="982"/>
      <c r="O6" s="982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82"/>
      <c r="V6" s="982"/>
    </row>
    <row r="7" spans="1:22" x14ac:dyDescent="0.25">
      <c r="A7" s="982"/>
      <c r="B7" s="591"/>
      <c r="C7" s="591"/>
      <c r="D7" s="591"/>
      <c r="E7" s="591"/>
      <c r="F7" s="591"/>
      <c r="G7" s="591"/>
      <c r="H7" s="982"/>
      <c r="I7" s="982"/>
      <c r="J7" s="982"/>
      <c r="K7" s="982"/>
      <c r="L7" s="982"/>
      <c r="M7" s="982"/>
      <c r="N7" s="982"/>
      <c r="O7" s="982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82"/>
      <c r="V7" s="982"/>
    </row>
    <row r="8" spans="1:22" ht="18.75" x14ac:dyDescent="0.25">
      <c r="A8" s="982"/>
      <c r="B8" s="591"/>
      <c r="C8" s="594" t="s">
        <v>408</v>
      </c>
      <c r="D8" s="595"/>
      <c r="E8" s="595"/>
      <c r="F8" s="595"/>
      <c r="G8" s="595"/>
      <c r="H8" s="982"/>
      <c r="I8" s="982"/>
      <c r="J8" s="982"/>
      <c r="K8" s="982"/>
      <c r="L8" s="982"/>
      <c r="M8" s="982"/>
      <c r="N8" s="982"/>
      <c r="O8" s="982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82"/>
      <c r="V8" s="982"/>
    </row>
    <row r="9" spans="1:22" ht="15.75" thickBot="1" x14ac:dyDescent="0.3">
      <c r="A9" s="982"/>
      <c r="B9" s="591"/>
      <c r="C9" s="596" t="s">
        <v>134</v>
      </c>
      <c r="D9" s="591"/>
      <c r="E9" s="591"/>
      <c r="F9" s="591"/>
      <c r="G9" s="591"/>
      <c r="H9" s="982"/>
      <c r="I9" s="982"/>
      <c r="J9" s="982"/>
      <c r="K9" s="982"/>
      <c r="L9" s="982"/>
      <c r="M9" s="982"/>
      <c r="N9" s="982"/>
      <c r="O9" s="982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82"/>
      <c r="V9" s="982"/>
    </row>
    <row r="10" spans="1:22" ht="16.5" thickTop="1" thickBot="1" x14ac:dyDescent="0.3">
      <c r="A10" s="982"/>
      <c r="B10" s="591"/>
      <c r="C10" s="597" t="s">
        <v>135</v>
      </c>
      <c r="D10" s="598" t="s">
        <v>136</v>
      </c>
      <c r="E10" s="599" t="s">
        <v>137</v>
      </c>
      <c r="F10" s="600" t="s">
        <v>129</v>
      </c>
      <c r="G10" s="601"/>
      <c r="H10" s="982"/>
      <c r="I10" s="982"/>
      <c r="J10" s="982"/>
      <c r="K10" s="982"/>
      <c r="L10" s="982"/>
      <c r="M10" s="982"/>
      <c r="N10" s="982"/>
      <c r="O10" s="982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82"/>
      <c r="V10" s="982"/>
    </row>
    <row r="11" spans="1:22" x14ac:dyDescent="0.25">
      <c r="A11" s="982"/>
      <c r="B11" s="591"/>
      <c r="C11" s="275" t="s">
        <v>673</v>
      </c>
      <c r="D11" s="185" t="s">
        <v>674</v>
      </c>
      <c r="E11" s="330">
        <v>42761</v>
      </c>
      <c r="F11" s="812">
        <v>195</v>
      </c>
      <c r="G11" s="602"/>
      <c r="H11" s="982"/>
      <c r="I11" s="982"/>
      <c r="J11" s="982"/>
      <c r="K11" s="982"/>
      <c r="L11" s="982"/>
      <c r="M11" s="982"/>
      <c r="N11" s="982"/>
      <c r="O11" s="982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82"/>
      <c r="V11" s="982"/>
    </row>
    <row r="12" spans="1:22" x14ac:dyDescent="0.25">
      <c r="A12" s="982"/>
      <c r="B12" s="591"/>
      <c r="C12" s="276" t="s">
        <v>697</v>
      </c>
      <c r="D12" s="128" t="s">
        <v>696</v>
      </c>
      <c r="E12" s="331">
        <v>42902</v>
      </c>
      <c r="F12" s="813">
        <v>150</v>
      </c>
      <c r="G12" s="602"/>
      <c r="H12" s="982"/>
      <c r="I12" s="982"/>
      <c r="J12" s="982"/>
      <c r="K12" s="982"/>
      <c r="L12" s="982"/>
      <c r="M12" s="982"/>
      <c r="N12" s="982"/>
      <c r="O12" s="982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82"/>
      <c r="V12" s="982"/>
    </row>
    <row r="13" spans="1:22" x14ac:dyDescent="0.25">
      <c r="A13" s="982"/>
      <c r="B13" s="591"/>
      <c r="C13" s="276" t="s">
        <v>698</v>
      </c>
      <c r="D13" s="128" t="s">
        <v>695</v>
      </c>
      <c r="E13" s="331">
        <v>42914</v>
      </c>
      <c r="F13" s="813">
        <v>1740.33</v>
      </c>
      <c r="G13" s="602"/>
      <c r="H13" s="982"/>
      <c r="I13" s="982"/>
      <c r="J13" s="982"/>
      <c r="K13" s="982"/>
      <c r="L13" s="982"/>
      <c r="M13" s="982"/>
      <c r="N13" s="982"/>
      <c r="O13" s="982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82"/>
      <c r="V13" s="982"/>
    </row>
    <row r="14" spans="1:22" x14ac:dyDescent="0.25">
      <c r="A14" s="982"/>
      <c r="B14" s="591"/>
      <c r="C14" s="276" t="s">
        <v>711</v>
      </c>
      <c r="D14" s="128" t="s">
        <v>712</v>
      </c>
      <c r="E14" s="331">
        <v>42935</v>
      </c>
      <c r="F14" s="813">
        <v>90</v>
      </c>
      <c r="G14" s="602"/>
      <c r="H14" s="982"/>
      <c r="I14" s="982"/>
      <c r="J14" s="982"/>
      <c r="K14" s="982"/>
      <c r="L14" s="982"/>
      <c r="M14" s="982"/>
      <c r="N14" s="982"/>
      <c r="O14" s="982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82"/>
      <c r="V14" s="982"/>
    </row>
    <row r="15" spans="1:22" x14ac:dyDescent="0.25">
      <c r="A15" s="982"/>
      <c r="B15" s="591"/>
      <c r="C15" s="276" t="s">
        <v>713</v>
      </c>
      <c r="D15" s="128" t="s">
        <v>704</v>
      </c>
      <c r="E15" s="331">
        <v>42963</v>
      </c>
      <c r="F15" s="813">
        <v>40</v>
      </c>
      <c r="G15" s="602"/>
      <c r="H15" s="982"/>
      <c r="I15" s="982"/>
      <c r="J15" s="982"/>
      <c r="K15" s="982"/>
      <c r="L15" s="982"/>
      <c r="M15" s="982"/>
      <c r="N15" s="982"/>
      <c r="O15" s="982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82"/>
      <c r="V15" s="982"/>
    </row>
    <row r="16" spans="1:22" x14ac:dyDescent="0.25">
      <c r="A16" s="982"/>
      <c r="B16" s="591"/>
      <c r="C16" s="276" t="s">
        <v>714</v>
      </c>
      <c r="D16" s="128" t="s">
        <v>705</v>
      </c>
      <c r="E16" s="331">
        <v>42963</v>
      </c>
      <c r="F16" s="813">
        <v>65</v>
      </c>
      <c r="G16" s="602"/>
      <c r="H16" s="982"/>
      <c r="I16" s="982"/>
      <c r="J16" s="982"/>
      <c r="K16" s="982"/>
      <c r="L16" s="982"/>
      <c r="M16" s="982"/>
      <c r="N16" s="982"/>
      <c r="O16" s="982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82"/>
      <c r="V16" s="982"/>
    </row>
    <row r="17" spans="1:22" x14ac:dyDescent="0.25">
      <c r="A17" s="982"/>
      <c r="B17" s="591"/>
      <c r="C17" s="276" t="s">
        <v>729</v>
      </c>
      <c r="D17" s="128" t="s">
        <v>730</v>
      </c>
      <c r="E17" s="331">
        <v>43036</v>
      </c>
      <c r="F17" s="813">
        <v>802.63</v>
      </c>
      <c r="G17" s="602"/>
      <c r="H17" s="982"/>
      <c r="I17" s="982"/>
      <c r="J17" s="982"/>
      <c r="K17" s="982"/>
      <c r="L17" s="982"/>
      <c r="M17" s="982"/>
      <c r="N17" s="982"/>
      <c r="O17" s="982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82"/>
      <c r="V17" s="982"/>
    </row>
    <row r="18" spans="1:22" x14ac:dyDescent="0.25">
      <c r="A18" s="982"/>
      <c r="B18" s="591"/>
      <c r="C18" s="276" t="s">
        <v>731</v>
      </c>
      <c r="D18" s="128" t="s">
        <v>732</v>
      </c>
      <c r="E18" s="331">
        <v>43036</v>
      </c>
      <c r="F18" s="813">
        <v>100</v>
      </c>
      <c r="G18" s="602"/>
      <c r="H18" s="982"/>
      <c r="I18" s="982"/>
      <c r="J18" s="982"/>
      <c r="K18" s="982"/>
      <c r="L18" s="982"/>
      <c r="M18" s="982"/>
      <c r="N18" s="982"/>
      <c r="O18" s="982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82"/>
      <c r="V18" s="982"/>
    </row>
    <row r="19" spans="1:22" x14ac:dyDescent="0.25">
      <c r="A19" s="982"/>
      <c r="B19" s="591"/>
      <c r="C19" s="276" t="s">
        <v>733</v>
      </c>
      <c r="D19" s="128" t="s">
        <v>734</v>
      </c>
      <c r="E19" s="331">
        <v>43052</v>
      </c>
      <c r="F19" s="813">
        <v>75</v>
      </c>
      <c r="G19" s="602"/>
      <c r="H19" s="982"/>
      <c r="I19" s="982"/>
      <c r="J19" s="982"/>
      <c r="K19" s="982"/>
      <c r="L19" s="982"/>
      <c r="M19" s="982"/>
      <c r="N19" s="982"/>
      <c r="O19" s="982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82"/>
      <c r="V19" s="982"/>
    </row>
    <row r="20" spans="1:22" x14ac:dyDescent="0.25">
      <c r="A20" s="982"/>
      <c r="B20" s="591"/>
      <c r="C20" s="276" t="s">
        <v>735</v>
      </c>
      <c r="D20" s="128" t="s">
        <v>736</v>
      </c>
      <c r="E20" s="331">
        <v>43072</v>
      </c>
      <c r="F20" s="813">
        <v>3331.46</v>
      </c>
      <c r="G20" s="602"/>
      <c r="H20" s="99"/>
      <c r="I20" s="99"/>
      <c r="J20" s="99"/>
      <c r="K20" s="99"/>
      <c r="L20" s="99"/>
      <c r="M20" s="99"/>
      <c r="N20" s="99"/>
      <c r="O20" s="99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82"/>
      <c r="V20" s="982"/>
    </row>
    <row r="21" spans="1:22" x14ac:dyDescent="0.25">
      <c r="A21" s="982"/>
      <c r="B21" s="591"/>
      <c r="C21" s="276" t="s">
        <v>737</v>
      </c>
      <c r="D21" s="128" t="s">
        <v>725</v>
      </c>
      <c r="E21" s="331">
        <v>43082</v>
      </c>
      <c r="F21" s="813">
        <v>20.25</v>
      </c>
      <c r="G21" s="602"/>
      <c r="H21" s="982"/>
      <c r="I21" s="982"/>
      <c r="J21" s="982"/>
      <c r="K21" s="982"/>
      <c r="L21" s="982"/>
      <c r="M21" s="982"/>
      <c r="N21" s="982"/>
      <c r="O21" s="982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82"/>
      <c r="V21" s="982"/>
    </row>
    <row r="22" spans="1:22" x14ac:dyDescent="0.25">
      <c r="A22" s="98"/>
      <c r="B22" s="591"/>
      <c r="C22" s="276"/>
      <c r="D22" s="128"/>
      <c r="E22" s="331"/>
      <c r="F22" s="813"/>
      <c r="G22" s="602"/>
      <c r="H22" s="98"/>
      <c r="I22" s="98"/>
      <c r="J22" s="98"/>
      <c r="K22" s="98"/>
      <c r="L22" s="98"/>
      <c r="M22" s="98"/>
      <c r="N22" s="98"/>
      <c r="O22" s="98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8"/>
      <c r="V22" s="98"/>
    </row>
    <row r="23" spans="1:22" x14ac:dyDescent="0.25">
      <c r="A23" s="982"/>
      <c r="B23" s="591"/>
      <c r="C23" s="276"/>
      <c r="D23" s="128"/>
      <c r="E23" s="331"/>
      <c r="F23" s="813"/>
      <c r="G23" s="602"/>
      <c r="H23" s="982"/>
      <c r="I23" s="982"/>
      <c r="J23" s="982"/>
      <c r="K23" s="982"/>
      <c r="L23" s="982"/>
      <c r="M23" s="982"/>
      <c r="N23" s="982"/>
      <c r="O23" s="982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82"/>
      <c r="V23" s="982"/>
    </row>
    <row r="24" spans="1:22" ht="15.75" thickBot="1" x14ac:dyDescent="0.3">
      <c r="A24" s="100"/>
      <c r="B24" s="591"/>
      <c r="C24" s="276"/>
      <c r="D24" s="128"/>
      <c r="E24" s="331"/>
      <c r="F24" s="813"/>
      <c r="G24" s="602"/>
      <c r="H24" s="100"/>
      <c r="I24" s="100"/>
      <c r="J24" s="100"/>
      <c r="K24" s="100"/>
      <c r="L24" s="100"/>
      <c r="M24" s="100"/>
      <c r="N24" s="100"/>
      <c r="O24" s="100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100"/>
      <c r="V24" s="100"/>
    </row>
    <row r="25" spans="1:22" ht="15.75" thickBot="1" x14ac:dyDescent="0.3">
      <c r="A25" s="982"/>
      <c r="B25" s="591"/>
      <c r="C25" s="277"/>
      <c r="D25" s="278"/>
      <c r="E25" s="279" t="s">
        <v>409</v>
      </c>
      <c r="F25" s="814">
        <f>SUM(F11:F24)</f>
        <v>6609.67</v>
      </c>
      <c r="G25" s="603"/>
      <c r="H25" s="982"/>
      <c r="I25" s="982"/>
      <c r="J25" s="982"/>
      <c r="K25" s="982"/>
      <c r="L25" s="982"/>
      <c r="M25" s="982"/>
      <c r="N25" s="982"/>
      <c r="O25" s="982"/>
      <c r="P25" s="1053" t="s">
        <v>65</v>
      </c>
      <c r="Q25" s="89"/>
      <c r="R25" s="89"/>
      <c r="S25" s="1053" t="s">
        <v>80</v>
      </c>
      <c r="T25" s="1053" t="s">
        <v>65</v>
      </c>
      <c r="U25" s="982"/>
      <c r="V25" s="982"/>
    </row>
    <row r="26" spans="1:22" ht="16.5" thickTop="1" x14ac:dyDescent="0.25">
      <c r="A26" s="982"/>
      <c r="B26" s="601"/>
      <c r="C26" s="604"/>
      <c r="D26" s="605"/>
      <c r="E26" s="604"/>
      <c r="F26" s="606"/>
      <c r="G26" s="607"/>
      <c r="H26" s="982"/>
      <c r="I26" s="982"/>
      <c r="J26" s="982"/>
      <c r="K26" s="982"/>
      <c r="L26" s="982"/>
      <c r="M26" s="982"/>
      <c r="N26" s="982"/>
      <c r="O26" s="982"/>
      <c r="P26" s="1053" t="s">
        <v>72</v>
      </c>
      <c r="Q26" s="89"/>
      <c r="R26" s="89"/>
      <c r="S26" s="1053" t="s">
        <v>82</v>
      </c>
      <c r="T26" s="1053" t="s">
        <v>72</v>
      </c>
      <c r="U26" s="982"/>
      <c r="V26" s="982"/>
    </row>
    <row r="27" spans="1:22" ht="15.75" thickBot="1" x14ac:dyDescent="0.3">
      <c r="A27" s="982"/>
      <c r="B27" s="605"/>
      <c r="C27" s="608" t="s">
        <v>139</v>
      </c>
      <c r="D27" s="605"/>
      <c r="E27" s="605"/>
      <c r="F27" s="609"/>
      <c r="G27" s="610"/>
      <c r="H27" s="982"/>
      <c r="I27" s="982"/>
      <c r="J27" s="982"/>
      <c r="K27" s="982"/>
      <c r="L27" s="982"/>
      <c r="M27" s="982"/>
      <c r="N27" s="982"/>
      <c r="O27" s="982"/>
      <c r="P27" s="1053" t="s">
        <v>73</v>
      </c>
      <c r="Q27" s="89"/>
      <c r="R27" s="89"/>
      <c r="S27" s="1053" t="s">
        <v>83</v>
      </c>
      <c r="T27" s="1053" t="s">
        <v>73</v>
      </c>
      <c r="U27" s="982"/>
      <c r="V27" s="982"/>
    </row>
    <row r="28" spans="1:22" ht="31.5" thickTop="1" thickBot="1" x14ac:dyDescent="0.3">
      <c r="A28" s="982"/>
      <c r="B28" s="591"/>
      <c r="C28" s="611" t="s">
        <v>140</v>
      </c>
      <c r="D28" s="598" t="s">
        <v>136</v>
      </c>
      <c r="E28" s="599" t="s">
        <v>137</v>
      </c>
      <c r="F28" s="612" t="s">
        <v>129</v>
      </c>
      <c r="G28" s="602"/>
      <c r="H28" s="982"/>
      <c r="I28" s="982"/>
      <c r="J28" s="982"/>
      <c r="K28" s="982"/>
      <c r="L28" s="982"/>
      <c r="M28" s="982"/>
      <c r="N28" s="982"/>
      <c r="O28" s="982"/>
      <c r="P28" s="1053" t="s">
        <v>75</v>
      </c>
      <c r="Q28" s="89"/>
      <c r="R28" s="89"/>
      <c r="S28" s="1053" t="s">
        <v>84</v>
      </c>
      <c r="T28" s="1053" t="s">
        <v>75</v>
      </c>
      <c r="U28" s="982"/>
      <c r="V28" s="982"/>
    </row>
    <row r="29" spans="1:22" x14ac:dyDescent="0.25">
      <c r="A29" s="982"/>
      <c r="B29" s="591"/>
      <c r="C29" s="275"/>
      <c r="D29" s="183"/>
      <c r="E29" s="332"/>
      <c r="F29" s="815"/>
      <c r="G29" s="602"/>
      <c r="H29" s="982"/>
      <c r="I29" s="982"/>
      <c r="J29" s="982"/>
      <c r="K29" s="982"/>
      <c r="L29" s="982"/>
      <c r="M29" s="982"/>
      <c r="N29" s="982"/>
      <c r="O29" s="982"/>
      <c r="P29" s="1053" t="s">
        <v>77</v>
      </c>
      <c r="Q29" s="89"/>
      <c r="R29" s="89"/>
      <c r="S29" s="1053" t="s">
        <v>89</v>
      </c>
      <c r="T29" s="1053" t="s">
        <v>77</v>
      </c>
      <c r="U29" s="982"/>
      <c r="V29" s="982"/>
    </row>
    <row r="30" spans="1:22" x14ac:dyDescent="0.25">
      <c r="A30" s="982"/>
      <c r="B30" s="591"/>
      <c r="C30" s="276"/>
      <c r="D30" s="128"/>
      <c r="E30" s="331"/>
      <c r="F30" s="813"/>
      <c r="G30" s="602"/>
      <c r="H30" s="982"/>
      <c r="I30" s="982"/>
      <c r="J30" s="982"/>
      <c r="K30" s="982"/>
      <c r="L30" s="982"/>
      <c r="M30" s="982"/>
      <c r="N30" s="982"/>
      <c r="O30" s="982"/>
      <c r="P30" s="1053" t="s">
        <v>79</v>
      </c>
      <c r="Q30" s="89"/>
      <c r="R30" s="89"/>
      <c r="S30" s="89"/>
      <c r="T30" s="1053" t="s">
        <v>79</v>
      </c>
      <c r="U30" s="982"/>
      <c r="V30" s="982"/>
    </row>
    <row r="31" spans="1:22" x14ac:dyDescent="0.25">
      <c r="A31" s="982"/>
      <c r="B31" s="591"/>
      <c r="C31" s="276"/>
      <c r="D31" s="128"/>
      <c r="E31" s="331"/>
      <c r="F31" s="813"/>
      <c r="G31" s="602"/>
      <c r="H31" s="982"/>
      <c r="I31" s="982"/>
      <c r="J31" s="982"/>
      <c r="K31" s="982"/>
      <c r="L31" s="982"/>
      <c r="M31" s="982"/>
      <c r="N31" s="982"/>
      <c r="O31" s="982"/>
      <c r="P31" s="1053" t="s">
        <v>80</v>
      </c>
      <c r="Q31" s="89"/>
      <c r="R31" s="89"/>
      <c r="S31" s="89"/>
      <c r="T31" s="1053" t="s">
        <v>80</v>
      </c>
      <c r="U31" s="982"/>
      <c r="V31" s="982"/>
    </row>
    <row r="32" spans="1:22" x14ac:dyDescent="0.25">
      <c r="A32" s="982"/>
      <c r="B32" s="591"/>
      <c r="C32" s="276"/>
      <c r="D32" s="128"/>
      <c r="E32" s="331"/>
      <c r="F32" s="813"/>
      <c r="G32" s="602"/>
      <c r="H32" s="982"/>
      <c r="I32" s="982"/>
      <c r="J32" s="982"/>
      <c r="K32" s="982"/>
      <c r="L32" s="982"/>
      <c r="M32" s="982"/>
      <c r="N32" s="982"/>
      <c r="O32" s="982"/>
      <c r="P32" s="1053" t="s">
        <v>82</v>
      </c>
      <c r="Q32" s="89"/>
      <c r="R32" s="89"/>
      <c r="S32" s="89"/>
      <c r="T32" s="1053" t="s">
        <v>82</v>
      </c>
      <c r="U32" s="982"/>
      <c r="V32" s="982"/>
    </row>
    <row r="33" spans="1:22" x14ac:dyDescent="0.25">
      <c r="A33" s="982"/>
      <c r="B33" s="591"/>
      <c r="C33" s="276"/>
      <c r="D33" s="128"/>
      <c r="E33" s="331"/>
      <c r="F33" s="813"/>
      <c r="G33" s="602"/>
      <c r="H33" s="982"/>
      <c r="I33" s="982"/>
      <c r="J33" s="982"/>
      <c r="K33" s="982"/>
      <c r="L33" s="982"/>
      <c r="M33" s="982"/>
      <c r="N33" s="982"/>
      <c r="O33" s="982"/>
      <c r="P33" s="1053" t="s">
        <v>83</v>
      </c>
      <c r="Q33" s="89"/>
      <c r="R33" s="89"/>
      <c r="S33" s="89"/>
      <c r="T33" s="1053" t="s">
        <v>83</v>
      </c>
      <c r="U33" s="982"/>
      <c r="V33" s="982"/>
    </row>
    <row r="34" spans="1:22" x14ac:dyDescent="0.25">
      <c r="A34" s="982"/>
      <c r="B34" s="591"/>
      <c r="C34" s="276"/>
      <c r="D34" s="128"/>
      <c r="E34" s="331"/>
      <c r="F34" s="813"/>
      <c r="G34" s="602"/>
      <c r="H34" s="982"/>
      <c r="I34" s="982"/>
      <c r="J34" s="982"/>
      <c r="K34" s="982"/>
      <c r="L34" s="982"/>
      <c r="M34" s="982"/>
      <c r="N34" s="982"/>
      <c r="O34" s="982"/>
      <c r="P34" s="1053" t="s">
        <v>84</v>
      </c>
      <c r="Q34" s="89"/>
      <c r="R34" s="89"/>
      <c r="S34" s="89"/>
      <c r="T34" s="1053" t="s">
        <v>84</v>
      </c>
      <c r="U34" s="982"/>
      <c r="V34" s="982"/>
    </row>
    <row r="35" spans="1:22" x14ac:dyDescent="0.25">
      <c r="A35" s="982"/>
      <c r="B35" s="591"/>
      <c r="C35" s="276"/>
      <c r="D35" s="128"/>
      <c r="E35" s="331"/>
      <c r="F35" s="813"/>
      <c r="G35" s="602"/>
      <c r="H35" s="982"/>
      <c r="I35" s="982"/>
      <c r="J35" s="982"/>
      <c r="K35" s="982"/>
      <c r="L35" s="982"/>
      <c r="M35" s="982"/>
      <c r="N35" s="982"/>
      <c r="O35" s="982"/>
      <c r="P35" s="1053" t="s">
        <v>86</v>
      </c>
      <c r="Q35" s="89"/>
      <c r="R35" s="89"/>
      <c r="S35" s="89"/>
      <c r="T35" s="1053" t="s">
        <v>86</v>
      </c>
      <c r="U35" s="982"/>
      <c r="V35" s="982"/>
    </row>
    <row r="36" spans="1:22" x14ac:dyDescent="0.25">
      <c r="A36" s="982"/>
      <c r="B36" s="591"/>
      <c r="C36" s="276"/>
      <c r="D36" s="128"/>
      <c r="E36" s="331"/>
      <c r="F36" s="813"/>
      <c r="G36" s="602"/>
      <c r="H36" s="982"/>
      <c r="I36" s="982"/>
      <c r="J36" s="982"/>
      <c r="K36" s="982"/>
      <c r="L36" s="982"/>
      <c r="M36" s="982"/>
      <c r="N36" s="982"/>
      <c r="O36" s="982"/>
      <c r="P36" s="1053" t="s">
        <v>87</v>
      </c>
      <c r="Q36" s="89"/>
      <c r="R36" s="89"/>
      <c r="S36" s="89"/>
      <c r="T36" s="1053" t="s">
        <v>87</v>
      </c>
      <c r="U36" s="982"/>
      <c r="V36" s="982"/>
    </row>
    <row r="37" spans="1:22" x14ac:dyDescent="0.25">
      <c r="A37" s="982"/>
      <c r="B37" s="591"/>
      <c r="C37" s="276"/>
      <c r="D37" s="128"/>
      <c r="E37" s="331"/>
      <c r="F37" s="813"/>
      <c r="G37" s="602"/>
      <c r="H37" s="982"/>
      <c r="I37" s="982"/>
      <c r="J37" s="982"/>
      <c r="K37" s="982"/>
      <c r="L37" s="982"/>
      <c r="M37" s="982"/>
      <c r="N37" s="982"/>
      <c r="O37" s="982"/>
      <c r="P37" s="1053" t="s">
        <v>89</v>
      </c>
      <c r="Q37" s="89"/>
      <c r="R37" s="89"/>
      <c r="S37" s="89"/>
      <c r="T37" s="1053" t="s">
        <v>88</v>
      </c>
      <c r="U37" s="982"/>
      <c r="V37" s="982"/>
    </row>
    <row r="38" spans="1:22" ht="15.75" thickBot="1" x14ac:dyDescent="0.3">
      <c r="A38" s="982"/>
      <c r="B38" s="591"/>
      <c r="C38" s="359"/>
      <c r="D38" s="193"/>
      <c r="E38" s="331"/>
      <c r="F38" s="813"/>
      <c r="G38" s="602"/>
      <c r="H38" s="982"/>
      <c r="I38" s="982"/>
      <c r="J38" s="982"/>
      <c r="K38" s="982"/>
      <c r="L38" s="982"/>
      <c r="M38" s="982"/>
      <c r="N38" s="982"/>
      <c r="O38" s="982"/>
      <c r="P38" s="89"/>
      <c r="Q38" s="89"/>
      <c r="R38" s="89"/>
      <c r="S38" s="89"/>
      <c r="T38" s="1053" t="s">
        <v>89</v>
      </c>
      <c r="U38" s="982"/>
      <c r="V38" s="982"/>
    </row>
    <row r="39" spans="1:22" ht="15.75" thickBot="1" x14ac:dyDescent="0.3">
      <c r="A39" s="982"/>
      <c r="B39" s="591"/>
      <c r="C39" s="280"/>
      <c r="D39" s="181"/>
      <c r="E39" s="184" t="s">
        <v>141</v>
      </c>
      <c r="F39" s="816">
        <f>SUM(F29:F38)</f>
        <v>0</v>
      </c>
      <c r="G39" s="602"/>
      <c r="H39" s="982"/>
      <c r="I39" s="982"/>
      <c r="J39" s="982"/>
      <c r="K39" s="982"/>
      <c r="L39" s="982"/>
      <c r="M39" s="982"/>
      <c r="N39" s="982"/>
      <c r="O39" s="982"/>
      <c r="Q39" s="89"/>
      <c r="R39" s="89"/>
      <c r="S39" s="89"/>
      <c r="T39" s="89"/>
      <c r="U39" s="982"/>
      <c r="V39" s="982"/>
    </row>
    <row r="40" spans="1:22" ht="30.75" thickBot="1" x14ac:dyDescent="0.3">
      <c r="A40" s="982"/>
      <c r="B40" s="591"/>
      <c r="C40" s="613" t="s">
        <v>142</v>
      </c>
      <c r="D40" s="614" t="s">
        <v>136</v>
      </c>
      <c r="E40" s="615" t="s">
        <v>137</v>
      </c>
      <c r="F40" s="616" t="s">
        <v>129</v>
      </c>
      <c r="G40" s="602"/>
      <c r="H40" s="982"/>
      <c r="I40" s="982"/>
      <c r="J40" s="982"/>
      <c r="K40" s="982"/>
      <c r="L40" s="982"/>
      <c r="M40" s="982"/>
      <c r="N40" s="982"/>
      <c r="O40" s="982"/>
      <c r="P40" s="89"/>
      <c r="Q40" s="89"/>
      <c r="R40" s="89"/>
      <c r="S40" s="89"/>
      <c r="T40" s="962"/>
      <c r="U40" s="982"/>
      <c r="V40" s="982"/>
    </row>
    <row r="41" spans="1:22" x14ac:dyDescent="0.25">
      <c r="A41" s="982"/>
      <c r="B41" s="591"/>
      <c r="C41" s="275"/>
      <c r="D41" s="185"/>
      <c r="E41" s="330"/>
      <c r="F41" s="812"/>
      <c r="G41" s="602"/>
      <c r="H41" s="982"/>
      <c r="I41" s="982"/>
      <c r="J41" s="982"/>
      <c r="K41" s="982"/>
      <c r="L41" s="982"/>
      <c r="M41" s="982"/>
      <c r="N41" s="982"/>
      <c r="O41" s="982"/>
      <c r="P41" s="89"/>
      <c r="Q41" s="89"/>
      <c r="R41" s="89"/>
      <c r="S41" s="89"/>
      <c r="T41" s="89"/>
      <c r="U41" s="982"/>
      <c r="V41" s="982"/>
    </row>
    <row r="42" spans="1:22" x14ac:dyDescent="0.25">
      <c r="A42" s="982"/>
      <c r="B42" s="591"/>
      <c r="C42" s="276"/>
      <c r="D42" s="128"/>
      <c r="E42" s="331"/>
      <c r="F42" s="813"/>
      <c r="G42" s="602"/>
      <c r="H42" s="982"/>
      <c r="I42" s="982"/>
      <c r="J42" s="982"/>
      <c r="K42" s="982"/>
      <c r="L42" s="982"/>
      <c r="M42" s="982"/>
      <c r="N42" s="982"/>
      <c r="O42" s="982"/>
      <c r="P42" s="89"/>
      <c r="Q42" s="89"/>
      <c r="R42" s="89"/>
      <c r="S42" s="89"/>
      <c r="T42" s="89"/>
      <c r="U42" s="982"/>
      <c r="V42" s="982"/>
    </row>
    <row r="43" spans="1:22" x14ac:dyDescent="0.25">
      <c r="A43" s="982"/>
      <c r="B43" s="591"/>
      <c r="C43" s="276"/>
      <c r="D43" s="128"/>
      <c r="E43" s="331"/>
      <c r="F43" s="813"/>
      <c r="G43" s="602"/>
      <c r="H43" s="982"/>
      <c r="I43" s="982"/>
      <c r="J43" s="982"/>
      <c r="K43" s="982"/>
      <c r="L43" s="982"/>
      <c r="M43" s="982"/>
      <c r="N43" s="982"/>
      <c r="O43" s="982"/>
      <c r="P43" s="89"/>
      <c r="Q43" s="89"/>
      <c r="R43" s="89"/>
      <c r="S43" s="89"/>
      <c r="T43" s="89"/>
      <c r="U43" s="982"/>
      <c r="V43" s="982"/>
    </row>
    <row r="44" spans="1:22" x14ac:dyDescent="0.25">
      <c r="A44" s="982"/>
      <c r="B44" s="591"/>
      <c r="C44" s="276"/>
      <c r="D44" s="128"/>
      <c r="E44" s="331"/>
      <c r="F44" s="813"/>
      <c r="G44" s="602"/>
      <c r="H44" s="982"/>
      <c r="I44" s="982"/>
      <c r="J44" s="982"/>
      <c r="K44" s="982"/>
      <c r="L44" s="982"/>
      <c r="M44" s="982"/>
      <c r="N44" s="982"/>
      <c r="O44" s="982"/>
      <c r="P44" s="89"/>
      <c r="Q44" s="89"/>
      <c r="R44" s="89"/>
      <c r="S44" s="89"/>
      <c r="T44" s="89"/>
      <c r="U44" s="982"/>
      <c r="V44" s="982"/>
    </row>
    <row r="45" spans="1:22" x14ac:dyDescent="0.25">
      <c r="A45" s="982"/>
      <c r="B45" s="591"/>
      <c r="C45" s="276"/>
      <c r="D45" s="128"/>
      <c r="E45" s="331"/>
      <c r="F45" s="813"/>
      <c r="G45" s="602"/>
      <c r="H45" s="982"/>
      <c r="I45" s="982"/>
      <c r="J45" s="982"/>
      <c r="K45" s="982"/>
      <c r="L45" s="982"/>
      <c r="M45" s="982"/>
      <c r="N45" s="982"/>
      <c r="O45" s="982"/>
      <c r="P45" s="89"/>
      <c r="Q45" s="89"/>
      <c r="R45" s="89"/>
      <c r="S45" s="89"/>
      <c r="T45" s="89"/>
      <c r="U45" s="982"/>
      <c r="V45" s="982"/>
    </row>
    <row r="46" spans="1:22" x14ac:dyDescent="0.25">
      <c r="A46" s="982"/>
      <c r="B46" s="591"/>
      <c r="C46" s="276"/>
      <c r="D46" s="128"/>
      <c r="E46" s="331"/>
      <c r="F46" s="813"/>
      <c r="G46" s="602"/>
      <c r="H46" s="982"/>
      <c r="I46" s="982"/>
      <c r="J46" s="982"/>
      <c r="K46" s="982"/>
      <c r="L46" s="982"/>
      <c r="M46" s="982"/>
      <c r="N46" s="982"/>
      <c r="O46" s="982"/>
      <c r="P46" s="89"/>
      <c r="Q46" s="89"/>
      <c r="R46" s="89"/>
      <c r="S46" s="89"/>
      <c r="T46" s="89"/>
      <c r="U46" s="982"/>
      <c r="V46" s="982"/>
    </row>
    <row r="47" spans="1:22" x14ac:dyDescent="0.25">
      <c r="A47" s="982"/>
      <c r="B47" s="591"/>
      <c r="C47" s="276"/>
      <c r="D47" s="128"/>
      <c r="E47" s="331"/>
      <c r="F47" s="813"/>
      <c r="G47" s="602"/>
      <c r="H47" s="982"/>
      <c r="I47" s="982"/>
      <c r="J47" s="982"/>
      <c r="K47" s="982"/>
      <c r="L47" s="982"/>
      <c r="M47" s="982"/>
      <c r="N47" s="982"/>
      <c r="O47" s="982"/>
      <c r="S47" s="89"/>
      <c r="U47" s="982"/>
      <c r="V47" s="982"/>
    </row>
    <row r="48" spans="1:22" x14ac:dyDescent="0.25">
      <c r="A48" s="982"/>
      <c r="B48" s="591"/>
      <c r="C48" s="276"/>
      <c r="D48" s="128"/>
      <c r="E48" s="331"/>
      <c r="F48" s="813"/>
      <c r="G48" s="602"/>
      <c r="H48" s="982"/>
      <c r="I48" s="982"/>
      <c r="J48" s="982"/>
      <c r="K48" s="982"/>
      <c r="L48" s="982"/>
      <c r="M48" s="982"/>
      <c r="N48" s="982"/>
      <c r="O48" s="982"/>
      <c r="S48" s="89"/>
      <c r="U48" s="982"/>
      <c r="V48" s="982"/>
    </row>
    <row r="49" spans="1:22" x14ac:dyDescent="0.25">
      <c r="A49" s="982"/>
      <c r="B49" s="591"/>
      <c r="C49" s="276"/>
      <c r="D49" s="128"/>
      <c r="E49" s="331"/>
      <c r="F49" s="813"/>
      <c r="G49" s="602"/>
      <c r="H49" s="99"/>
      <c r="I49" s="99"/>
      <c r="J49" s="99"/>
      <c r="K49" s="99"/>
      <c r="L49" s="99"/>
      <c r="M49" s="99"/>
      <c r="N49" s="99"/>
      <c r="O49" s="99"/>
      <c r="U49" s="982"/>
      <c r="V49" s="982"/>
    </row>
    <row r="50" spans="1:22" ht="15.75" thickBot="1" x14ac:dyDescent="0.3">
      <c r="A50" s="982"/>
      <c r="B50" s="591"/>
      <c r="C50" s="276"/>
      <c r="D50" s="128"/>
      <c r="E50" s="331"/>
      <c r="F50" s="813"/>
      <c r="G50" s="602"/>
      <c r="H50" s="982"/>
      <c r="I50" s="982"/>
      <c r="J50" s="982"/>
      <c r="K50" s="982"/>
      <c r="L50" s="982"/>
      <c r="M50" s="982"/>
      <c r="N50" s="982"/>
      <c r="O50" s="982"/>
      <c r="U50" s="982"/>
      <c r="V50" s="982"/>
    </row>
    <row r="51" spans="1:22" ht="15.75" thickBot="1" x14ac:dyDescent="0.3">
      <c r="A51" s="95"/>
      <c r="B51" s="591"/>
      <c r="C51" s="280"/>
      <c r="D51" s="181"/>
      <c r="E51" s="182" t="s">
        <v>143</v>
      </c>
      <c r="F51" s="816">
        <f>SUM(F41:F50)</f>
        <v>0</v>
      </c>
      <c r="G51" s="602"/>
      <c r="H51" s="95"/>
      <c r="I51" s="95"/>
      <c r="J51" s="95"/>
      <c r="K51" s="95"/>
      <c r="L51" s="95"/>
      <c r="M51" s="95"/>
      <c r="N51" s="95"/>
      <c r="O51" s="95"/>
      <c r="U51" s="95"/>
      <c r="V51" s="95"/>
    </row>
    <row r="52" spans="1:22" ht="16.5" thickBot="1" x14ac:dyDescent="0.3">
      <c r="A52" s="982"/>
      <c r="B52" s="591"/>
      <c r="C52" s="1428" t="s">
        <v>410</v>
      </c>
      <c r="D52" s="1429"/>
      <c r="E52" s="1430"/>
      <c r="F52" s="817">
        <f>F39+F51</f>
        <v>0</v>
      </c>
      <c r="G52" s="617"/>
      <c r="H52" s="982"/>
      <c r="I52" s="982"/>
      <c r="J52" s="982"/>
      <c r="K52" s="982"/>
      <c r="L52" s="982"/>
      <c r="M52" s="982"/>
      <c r="N52" s="982"/>
      <c r="O52" s="982"/>
      <c r="U52" s="982"/>
      <c r="V52" s="982"/>
    </row>
    <row r="53" spans="1:22" ht="15.75" thickBot="1" x14ac:dyDescent="0.3">
      <c r="A53" s="982"/>
      <c r="B53" s="591"/>
      <c r="C53" s="277"/>
      <c r="D53" s="278"/>
      <c r="E53" s="281" t="s">
        <v>240</v>
      </c>
      <c r="F53" s="282" t="s">
        <v>411</v>
      </c>
      <c r="G53" s="603"/>
      <c r="H53" s="982"/>
      <c r="I53" s="982"/>
      <c r="J53" s="982"/>
      <c r="K53" s="982"/>
      <c r="L53" s="982"/>
      <c r="M53" s="982"/>
      <c r="N53" s="982"/>
      <c r="O53" s="982"/>
      <c r="U53" s="982"/>
      <c r="V53" s="982"/>
    </row>
    <row r="54" spans="1:22" ht="15.75" thickTop="1" x14ac:dyDescent="0.25">
      <c r="A54" s="982"/>
      <c r="B54" s="591"/>
      <c r="C54" s="1431" t="s">
        <v>412</v>
      </c>
      <c r="D54" s="1431"/>
      <c r="E54" s="1431"/>
      <c r="F54" s="1431"/>
      <c r="G54" s="595"/>
      <c r="H54" s="982"/>
      <c r="I54" s="982"/>
      <c r="J54" s="982"/>
      <c r="K54" s="982"/>
      <c r="L54" s="982"/>
      <c r="M54" s="982"/>
      <c r="N54" s="982"/>
      <c r="O54" s="982"/>
      <c r="U54" s="982"/>
      <c r="V54" s="982"/>
    </row>
    <row r="55" spans="1:22" x14ac:dyDescent="0.25">
      <c r="A55" s="982"/>
      <c r="B55" s="982"/>
      <c r="C55" s="982"/>
      <c r="D55" s="982"/>
      <c r="E55" s="982"/>
      <c r="F55" s="982"/>
      <c r="G55" s="982"/>
      <c r="H55" s="982"/>
      <c r="I55" s="982"/>
      <c r="J55" s="982"/>
      <c r="K55" s="982"/>
      <c r="L55" s="982"/>
      <c r="M55" s="982"/>
      <c r="N55" s="982"/>
      <c r="O55" s="982"/>
      <c r="U55" s="982"/>
      <c r="V55" s="982"/>
    </row>
  </sheetData>
  <sheetProtection password="C8CD" sheet="1" objects="1" scenarios="1"/>
  <mergeCells count="5">
    <mergeCell ref="C3:F3"/>
    <mergeCell ref="C4:F4"/>
    <mergeCell ref="C6:F6"/>
    <mergeCell ref="C52:E52"/>
    <mergeCell ref="C54:F54"/>
  </mergeCells>
  <dataValidations count="2">
    <dataValidation type="decimal" operator="greaterThanOrEqual" allowBlank="1" showInputMessage="1" showErrorMessage="1" error="Enter a dollar amount greater than zero." sqref="F41:F47 F11:F21 F29:F35">
      <formula1>0</formula1>
    </dataValidation>
    <dataValidation type="date" operator="greaterThan" allowBlank="1" showInputMessage="1" showErrorMessage="1" error="Enter a date." sqref="E41:E47 E11:E21 E29:E35">
      <formula1>36526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2" orientation="portrait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61"/>
  <sheetViews>
    <sheetView showGridLines="0" showRowColHeaders="0" workbookViewId="0">
      <selection activeCell="C48" sqref="C48"/>
    </sheetView>
  </sheetViews>
  <sheetFormatPr defaultRowHeight="15" x14ac:dyDescent="0.25"/>
  <cols>
    <col min="1" max="2" width="3.7109375" style="1" customWidth="1"/>
    <col min="3" max="4" width="45.7109375" style="1" customWidth="1"/>
    <col min="5" max="5" width="15.7109375" style="1" customWidth="1"/>
    <col min="6" max="7" width="3.7109375" style="1" customWidth="1"/>
    <col min="8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75"/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70"/>
    </row>
    <row r="2" spans="1:21" x14ac:dyDescent="0.25">
      <c r="A2" s="970"/>
      <c r="B2" s="120"/>
      <c r="C2" s="891" t="str">
        <f>Contents!B59</f>
        <v>Version: AS XLV 3.1.2 MEDIUM locked LOCAL</v>
      </c>
      <c r="D2" s="120"/>
      <c r="E2" s="120"/>
      <c r="F2" s="120"/>
      <c r="G2" s="970"/>
      <c r="H2" s="970"/>
      <c r="I2" s="970"/>
      <c r="J2" s="970"/>
      <c r="K2" s="970"/>
      <c r="L2" s="970"/>
      <c r="M2" s="970"/>
      <c r="N2" s="970"/>
      <c r="O2" s="970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70"/>
    </row>
    <row r="3" spans="1:21" x14ac:dyDescent="0.25">
      <c r="A3" s="971"/>
      <c r="B3" s="618"/>
      <c r="C3" s="1440" t="str">
        <f>Contents!$E$3</f>
        <v>THE SOCIETY FOR CREATIVE ANACHRONISM, INC.</v>
      </c>
      <c r="D3" s="1440"/>
      <c r="E3" s="1440"/>
      <c r="F3" s="619"/>
      <c r="G3" s="971"/>
      <c r="H3" s="971"/>
      <c r="I3" s="971"/>
      <c r="J3" s="971"/>
      <c r="K3" s="971"/>
      <c r="L3" s="971"/>
      <c r="M3" s="971"/>
      <c r="N3" s="971"/>
      <c r="O3" s="971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71"/>
    </row>
    <row r="4" spans="1:21" x14ac:dyDescent="0.25">
      <c r="A4" s="970"/>
      <c r="B4" s="618"/>
      <c r="C4" s="1440" t="str">
        <f>Contents!$E$4</f>
        <v>FINANCIAL REPORT</v>
      </c>
      <c r="D4" s="1440"/>
      <c r="E4" s="1440"/>
      <c r="F4" s="619"/>
      <c r="G4" s="970"/>
      <c r="H4" s="970"/>
      <c r="I4" s="970"/>
      <c r="J4" s="970"/>
      <c r="K4" s="970"/>
      <c r="L4" s="970"/>
      <c r="M4" s="970"/>
      <c r="N4" s="970"/>
      <c r="O4" s="970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70"/>
    </row>
    <row r="5" spans="1:21" x14ac:dyDescent="0.25">
      <c r="A5" s="970"/>
      <c r="B5" s="120"/>
      <c r="C5" s="120"/>
      <c r="D5" s="120"/>
      <c r="E5" s="120"/>
      <c r="F5" s="120"/>
      <c r="G5" s="970"/>
      <c r="H5" s="970"/>
      <c r="I5" s="970"/>
      <c r="J5" s="970"/>
      <c r="K5" s="970"/>
      <c r="L5" s="970"/>
      <c r="M5" s="970"/>
      <c r="N5" s="970"/>
      <c r="O5" s="970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70"/>
    </row>
    <row r="6" spans="1:21" x14ac:dyDescent="0.25">
      <c r="A6" s="970"/>
      <c r="B6" s="120"/>
      <c r="C6" s="1441" t="str">
        <f>Contents!B58</f>
        <v>Branch:   Montengarde                                                             Period:  1/01/2017             to     12/31/2017            .</v>
      </c>
      <c r="D6" s="1441"/>
      <c r="E6" s="1441"/>
      <c r="F6" s="120"/>
      <c r="G6" s="970"/>
      <c r="H6" s="970"/>
      <c r="I6" s="970"/>
      <c r="J6" s="970"/>
      <c r="K6" s="970"/>
      <c r="L6" s="970"/>
      <c r="M6" s="970"/>
      <c r="N6" s="970"/>
      <c r="O6" s="970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70"/>
    </row>
    <row r="7" spans="1:21" x14ac:dyDescent="0.25">
      <c r="A7" s="970"/>
      <c r="B7" s="120"/>
      <c r="C7" s="120"/>
      <c r="D7" s="120"/>
      <c r="E7" s="120"/>
      <c r="F7" s="120"/>
      <c r="G7" s="970"/>
      <c r="H7" s="970"/>
      <c r="I7" s="970"/>
      <c r="J7" s="970"/>
      <c r="K7" s="970"/>
      <c r="L7" s="970"/>
      <c r="M7" s="970"/>
      <c r="N7" s="970"/>
      <c r="O7" s="970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70"/>
    </row>
    <row r="8" spans="1:21" ht="18.75" x14ac:dyDescent="0.25">
      <c r="A8" s="970"/>
      <c r="B8" s="120"/>
      <c r="C8" s="620" t="s">
        <v>394</v>
      </c>
      <c r="D8" s="121"/>
      <c r="E8" s="121"/>
      <c r="F8" s="121"/>
      <c r="G8" s="970"/>
      <c r="H8" s="970"/>
      <c r="I8" s="970"/>
      <c r="J8" s="970"/>
      <c r="K8" s="970"/>
      <c r="L8" s="970"/>
      <c r="M8" s="970"/>
      <c r="N8" s="970"/>
      <c r="O8" s="970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70"/>
    </row>
    <row r="9" spans="1:21" ht="15.75" thickBot="1" x14ac:dyDescent="0.3">
      <c r="A9" s="970"/>
      <c r="B9" s="120"/>
      <c r="C9" s="120"/>
      <c r="D9" s="120"/>
      <c r="E9" s="120"/>
      <c r="F9" s="120"/>
      <c r="G9" s="970"/>
      <c r="H9" s="970"/>
      <c r="I9" s="970"/>
      <c r="J9" s="970"/>
      <c r="K9" s="970"/>
      <c r="L9" s="970"/>
      <c r="M9" s="970"/>
      <c r="N9" s="970"/>
      <c r="O9" s="970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70"/>
    </row>
    <row r="10" spans="1:21" ht="31.5" thickTop="1" thickBot="1" x14ac:dyDescent="0.3">
      <c r="A10" s="970"/>
      <c r="B10" s="120"/>
      <c r="C10" s="340" t="s">
        <v>395</v>
      </c>
      <c r="D10" s="621" t="s">
        <v>396</v>
      </c>
      <c r="E10" s="287" t="s">
        <v>129</v>
      </c>
      <c r="F10" s="622"/>
      <c r="G10" s="970"/>
      <c r="H10" s="970"/>
      <c r="I10" s="970"/>
      <c r="J10" s="970"/>
      <c r="K10" s="970"/>
      <c r="L10" s="970"/>
      <c r="M10" s="970"/>
      <c r="N10" s="970"/>
      <c r="O10" s="970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70"/>
    </row>
    <row r="11" spans="1:21" x14ac:dyDescent="0.25">
      <c r="A11" s="970"/>
      <c r="B11" s="120"/>
      <c r="C11" s="283"/>
      <c r="D11" s="976"/>
      <c r="E11" s="818"/>
      <c r="F11" s="623"/>
      <c r="G11" s="970"/>
      <c r="H11" s="970"/>
      <c r="I11" s="970"/>
      <c r="J11" s="970"/>
      <c r="K11" s="970"/>
      <c r="L11" s="970"/>
      <c r="M11" s="970"/>
      <c r="N11" s="970"/>
      <c r="O11" s="970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70"/>
    </row>
    <row r="12" spans="1:21" x14ac:dyDescent="0.25">
      <c r="A12" s="970"/>
      <c r="B12" s="120"/>
      <c r="C12" s="284"/>
      <c r="D12" s="964"/>
      <c r="E12" s="819"/>
      <c r="F12" s="623"/>
      <c r="G12" s="970"/>
      <c r="H12" s="970"/>
      <c r="I12" s="970"/>
      <c r="J12" s="970"/>
      <c r="K12" s="970"/>
      <c r="L12" s="970"/>
      <c r="M12" s="970"/>
      <c r="N12" s="970"/>
      <c r="O12" s="970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70"/>
    </row>
    <row r="13" spans="1:21" x14ac:dyDescent="0.25">
      <c r="A13" s="970"/>
      <c r="B13" s="120"/>
      <c r="C13" s="284"/>
      <c r="D13" s="964"/>
      <c r="E13" s="819"/>
      <c r="F13" s="623"/>
      <c r="G13" s="970"/>
      <c r="H13" s="970"/>
      <c r="I13" s="970"/>
      <c r="J13" s="970"/>
      <c r="K13" s="970"/>
      <c r="L13" s="970"/>
      <c r="M13" s="970"/>
      <c r="N13" s="970"/>
      <c r="O13" s="970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70"/>
    </row>
    <row r="14" spans="1:21" x14ac:dyDescent="0.25">
      <c r="A14" s="970"/>
      <c r="B14" s="120"/>
      <c r="C14" s="284"/>
      <c r="D14" s="964"/>
      <c r="E14" s="819"/>
      <c r="F14" s="623"/>
      <c r="G14" s="970"/>
      <c r="H14" s="970"/>
      <c r="I14" s="970"/>
      <c r="J14" s="970"/>
      <c r="K14" s="970"/>
      <c r="L14" s="970"/>
      <c r="M14" s="970"/>
      <c r="N14" s="970"/>
      <c r="O14" s="970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70"/>
    </row>
    <row r="15" spans="1:21" x14ac:dyDescent="0.25">
      <c r="A15" s="970"/>
      <c r="B15" s="120"/>
      <c r="C15" s="284"/>
      <c r="D15" s="964"/>
      <c r="E15" s="819"/>
      <c r="F15" s="623"/>
      <c r="G15" s="970"/>
      <c r="H15" s="970"/>
      <c r="I15" s="970"/>
      <c r="J15" s="970"/>
      <c r="K15" s="970"/>
      <c r="L15" s="970"/>
      <c r="M15" s="970"/>
      <c r="N15" s="970"/>
      <c r="O15" s="970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70"/>
    </row>
    <row r="16" spans="1:21" x14ac:dyDescent="0.25">
      <c r="A16" s="970"/>
      <c r="B16" s="120"/>
      <c r="C16" s="284"/>
      <c r="D16" s="964"/>
      <c r="E16" s="819"/>
      <c r="F16" s="623"/>
      <c r="G16" s="970"/>
      <c r="H16" s="970"/>
      <c r="I16" s="970"/>
      <c r="J16" s="970"/>
      <c r="K16" s="970"/>
      <c r="L16" s="970"/>
      <c r="M16" s="970"/>
      <c r="N16" s="970"/>
      <c r="O16" s="970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70"/>
    </row>
    <row r="17" spans="1:21" x14ac:dyDescent="0.25">
      <c r="A17" s="970"/>
      <c r="B17" s="120"/>
      <c r="C17" s="284"/>
      <c r="D17" s="964"/>
      <c r="E17" s="819"/>
      <c r="F17" s="623"/>
      <c r="G17" s="970"/>
      <c r="H17" s="970"/>
      <c r="I17" s="970"/>
      <c r="J17" s="970"/>
      <c r="K17" s="970"/>
      <c r="L17" s="970"/>
      <c r="M17" s="970"/>
      <c r="N17" s="970"/>
      <c r="O17" s="970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70"/>
    </row>
    <row r="18" spans="1:21" x14ac:dyDescent="0.25">
      <c r="A18" s="970"/>
      <c r="B18" s="120"/>
      <c r="C18" s="284"/>
      <c r="D18" s="964"/>
      <c r="E18" s="819"/>
      <c r="F18" s="623"/>
      <c r="G18" s="970"/>
      <c r="H18" s="970"/>
      <c r="I18" s="970"/>
      <c r="J18" s="970"/>
      <c r="K18" s="970"/>
      <c r="L18" s="970"/>
      <c r="M18" s="970"/>
      <c r="N18" s="970"/>
      <c r="O18" s="970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70"/>
    </row>
    <row r="19" spans="1:21" ht="15.75" thickBot="1" x14ac:dyDescent="0.3">
      <c r="A19" s="970"/>
      <c r="B19" s="120"/>
      <c r="C19" s="285"/>
      <c r="D19" s="977"/>
      <c r="E19" s="818"/>
      <c r="F19" s="623"/>
      <c r="G19" s="972"/>
      <c r="H19" s="972"/>
      <c r="I19" s="972"/>
      <c r="J19" s="972"/>
      <c r="K19" s="972"/>
      <c r="L19" s="972"/>
      <c r="M19" s="972"/>
      <c r="N19" s="972"/>
      <c r="O19" s="972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70"/>
    </row>
    <row r="20" spans="1:21" ht="15.75" thickBot="1" x14ac:dyDescent="0.3">
      <c r="A20" s="970"/>
      <c r="B20" s="120"/>
      <c r="C20" s="344"/>
      <c r="D20" s="84" t="s">
        <v>397</v>
      </c>
      <c r="E20" s="820">
        <f>SUM(E11:E19)</f>
        <v>0</v>
      </c>
      <c r="F20" s="623"/>
      <c r="G20" s="970"/>
      <c r="H20" s="970"/>
      <c r="I20" s="970"/>
      <c r="J20" s="970"/>
      <c r="K20" s="970"/>
      <c r="L20" s="970"/>
      <c r="M20" s="970"/>
      <c r="N20" s="970"/>
      <c r="O20" s="970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70"/>
    </row>
    <row r="21" spans="1:21" ht="16.5" thickTop="1" thickBot="1" x14ac:dyDescent="0.3">
      <c r="A21" s="981"/>
      <c r="B21" s="120"/>
      <c r="C21" s="120"/>
      <c r="D21" s="120"/>
      <c r="E21" s="149"/>
      <c r="F21" s="624"/>
      <c r="G21" s="981"/>
      <c r="H21" s="981"/>
      <c r="I21" s="981"/>
      <c r="J21" s="981"/>
      <c r="K21" s="981"/>
      <c r="L21" s="981"/>
      <c r="M21" s="981"/>
      <c r="N21" s="981"/>
      <c r="O21" s="981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81"/>
    </row>
    <row r="22" spans="1:21" ht="31.5" thickTop="1" thickBot="1" x14ac:dyDescent="0.3">
      <c r="A22" s="970"/>
      <c r="B22" s="625"/>
      <c r="C22" s="286" t="s">
        <v>398</v>
      </c>
      <c r="D22" s="978" t="s">
        <v>399</v>
      </c>
      <c r="E22" s="287" t="s">
        <v>129</v>
      </c>
      <c r="F22" s="626"/>
      <c r="G22" s="970"/>
      <c r="H22" s="970"/>
      <c r="I22" s="970"/>
      <c r="J22" s="970"/>
      <c r="K22" s="970"/>
      <c r="L22" s="970"/>
      <c r="M22" s="970"/>
      <c r="N22" s="970"/>
      <c r="O22" s="970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70"/>
    </row>
    <row r="23" spans="1:21" x14ac:dyDescent="0.25">
      <c r="A23" s="970"/>
      <c r="B23" s="120"/>
      <c r="C23" s="283"/>
      <c r="D23" s="979"/>
      <c r="E23" s="818"/>
      <c r="F23" s="623"/>
      <c r="G23" s="970"/>
      <c r="H23" s="970"/>
      <c r="I23" s="970"/>
      <c r="J23" s="970"/>
      <c r="K23" s="970"/>
      <c r="L23" s="970"/>
      <c r="M23" s="970"/>
      <c r="N23" s="970"/>
      <c r="O23" s="970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70"/>
    </row>
    <row r="24" spans="1:21" x14ac:dyDescent="0.25">
      <c r="A24" s="970"/>
      <c r="B24" s="120"/>
      <c r="C24" s="284"/>
      <c r="D24" s="966"/>
      <c r="E24" s="819"/>
      <c r="F24" s="623"/>
      <c r="G24" s="970"/>
      <c r="H24" s="970"/>
      <c r="I24" s="970"/>
      <c r="J24" s="970"/>
      <c r="K24" s="970"/>
      <c r="L24" s="970"/>
      <c r="M24" s="970"/>
      <c r="N24" s="970"/>
      <c r="O24" s="970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70"/>
    </row>
    <row r="25" spans="1:21" x14ac:dyDescent="0.25">
      <c r="A25" s="970"/>
      <c r="B25" s="120"/>
      <c r="C25" s="284"/>
      <c r="D25" s="966"/>
      <c r="E25" s="819"/>
      <c r="F25" s="623"/>
      <c r="G25" s="970"/>
      <c r="H25" s="970"/>
      <c r="I25" s="970"/>
      <c r="J25" s="970"/>
      <c r="K25" s="970"/>
      <c r="L25" s="970"/>
      <c r="M25" s="970"/>
      <c r="N25" s="970"/>
      <c r="O25" s="970"/>
      <c r="P25" s="1053" t="s">
        <v>65</v>
      </c>
      <c r="Q25" s="89"/>
      <c r="R25" s="89"/>
      <c r="S25" s="1053" t="s">
        <v>80</v>
      </c>
      <c r="T25" s="1053" t="s">
        <v>65</v>
      </c>
      <c r="U25" s="970"/>
    </row>
    <row r="26" spans="1:21" x14ac:dyDescent="0.25">
      <c r="A26" s="970"/>
      <c r="B26" s="120"/>
      <c r="C26" s="284"/>
      <c r="D26" s="966"/>
      <c r="E26" s="819"/>
      <c r="F26" s="623"/>
      <c r="G26" s="970"/>
      <c r="H26" s="970"/>
      <c r="I26" s="970"/>
      <c r="J26" s="970"/>
      <c r="K26" s="970"/>
      <c r="L26" s="970"/>
      <c r="M26" s="970"/>
      <c r="N26" s="970"/>
      <c r="O26" s="970"/>
      <c r="P26" s="1053" t="s">
        <v>72</v>
      </c>
      <c r="Q26" s="89"/>
      <c r="R26" s="89"/>
      <c r="S26" s="1053" t="s">
        <v>82</v>
      </c>
      <c r="T26" s="1053" t="s">
        <v>72</v>
      </c>
      <c r="U26" s="970"/>
    </row>
    <row r="27" spans="1:21" x14ac:dyDescent="0.25">
      <c r="A27" s="970"/>
      <c r="B27" s="120"/>
      <c r="C27" s="284"/>
      <c r="D27" s="966"/>
      <c r="E27" s="819"/>
      <c r="F27" s="623"/>
      <c r="G27" s="970"/>
      <c r="H27" s="970"/>
      <c r="I27" s="970"/>
      <c r="J27" s="970"/>
      <c r="K27" s="970"/>
      <c r="L27" s="970"/>
      <c r="M27" s="970"/>
      <c r="N27" s="970"/>
      <c r="O27" s="970"/>
      <c r="P27" s="1053" t="s">
        <v>73</v>
      </c>
      <c r="Q27" s="89"/>
      <c r="R27" s="89"/>
      <c r="S27" s="1053" t="s">
        <v>83</v>
      </c>
      <c r="T27" s="1053" t="s">
        <v>73</v>
      </c>
      <c r="U27" s="970"/>
    </row>
    <row r="28" spans="1:21" x14ac:dyDescent="0.25">
      <c r="A28" s="970"/>
      <c r="B28" s="120"/>
      <c r="C28" s="284"/>
      <c r="D28" s="966"/>
      <c r="E28" s="819"/>
      <c r="F28" s="623"/>
      <c r="G28" s="972"/>
      <c r="H28" s="972"/>
      <c r="I28" s="972"/>
      <c r="J28" s="972"/>
      <c r="K28" s="972"/>
      <c r="L28" s="972"/>
      <c r="M28" s="972"/>
      <c r="N28" s="972"/>
      <c r="O28" s="972"/>
      <c r="P28" s="1053" t="s">
        <v>75</v>
      </c>
      <c r="Q28" s="89"/>
      <c r="R28" s="89"/>
      <c r="S28" s="1053" t="s">
        <v>84</v>
      </c>
      <c r="T28" s="1053" t="s">
        <v>75</v>
      </c>
      <c r="U28" s="970"/>
    </row>
    <row r="29" spans="1:21" ht="15.75" thickBot="1" x14ac:dyDescent="0.3">
      <c r="A29" s="970"/>
      <c r="B29" s="120"/>
      <c r="C29" s="285"/>
      <c r="D29" s="980"/>
      <c r="E29" s="818"/>
      <c r="F29" s="623"/>
      <c r="G29" s="970"/>
      <c r="H29" s="970"/>
      <c r="I29" s="970"/>
      <c r="J29" s="970"/>
      <c r="K29" s="970"/>
      <c r="L29" s="970"/>
      <c r="M29" s="970"/>
      <c r="N29" s="970"/>
      <c r="O29" s="970"/>
      <c r="P29" s="1053" t="s">
        <v>77</v>
      </c>
      <c r="Q29" s="89"/>
      <c r="R29" s="89"/>
      <c r="S29" s="1053" t="s">
        <v>89</v>
      </c>
      <c r="T29" s="1053" t="s">
        <v>77</v>
      </c>
      <c r="U29" s="970"/>
    </row>
    <row r="30" spans="1:21" ht="15.75" thickBot="1" x14ac:dyDescent="0.3">
      <c r="A30" s="970"/>
      <c r="B30" s="120"/>
      <c r="C30" s="344"/>
      <c r="D30" s="84" t="s">
        <v>400</v>
      </c>
      <c r="E30" s="820">
        <f>SUM(E23:E29)</f>
        <v>0</v>
      </c>
      <c r="F30" s="623"/>
      <c r="G30" s="970"/>
      <c r="H30" s="970"/>
      <c r="I30" s="970"/>
      <c r="J30" s="970"/>
      <c r="K30" s="970"/>
      <c r="L30" s="970"/>
      <c r="M30" s="970"/>
      <c r="N30" s="970"/>
      <c r="O30" s="970"/>
      <c r="P30" s="1053" t="s">
        <v>79</v>
      </c>
      <c r="Q30" s="89"/>
      <c r="R30" s="89"/>
      <c r="S30" s="89"/>
      <c r="T30" s="1053" t="s">
        <v>79</v>
      </c>
      <c r="U30" s="970"/>
    </row>
    <row r="31" spans="1:21" ht="16.5" thickTop="1" thickBot="1" x14ac:dyDescent="0.3">
      <c r="A31" s="970"/>
      <c r="B31" s="120"/>
      <c r="C31" s="1442"/>
      <c r="D31" s="1443"/>
      <c r="E31" s="149"/>
      <c r="F31" s="624"/>
      <c r="G31" s="970"/>
      <c r="H31" s="970"/>
      <c r="I31" s="970"/>
      <c r="J31" s="970"/>
      <c r="K31" s="970"/>
      <c r="L31" s="970"/>
      <c r="M31" s="970"/>
      <c r="N31" s="970"/>
      <c r="O31" s="970"/>
      <c r="P31" s="1053" t="s">
        <v>80</v>
      </c>
      <c r="Q31" s="89"/>
      <c r="R31" s="89"/>
      <c r="S31" s="89"/>
      <c r="T31" s="1053" t="s">
        <v>80</v>
      </c>
      <c r="U31" s="970"/>
    </row>
    <row r="32" spans="1:21" ht="17.25" thickTop="1" thickBot="1" x14ac:dyDescent="0.3">
      <c r="A32" s="970"/>
      <c r="B32" s="120"/>
      <c r="C32" s="1444" t="s">
        <v>401</v>
      </c>
      <c r="D32" s="1445"/>
      <c r="E32" s="288" t="s">
        <v>129</v>
      </c>
      <c r="F32" s="627"/>
      <c r="G32" s="970"/>
      <c r="H32" s="970"/>
      <c r="I32" s="970"/>
      <c r="J32" s="970"/>
      <c r="K32" s="970"/>
      <c r="L32" s="970"/>
      <c r="M32" s="970"/>
      <c r="N32" s="970"/>
      <c r="O32" s="970"/>
      <c r="P32" s="1053" t="s">
        <v>82</v>
      </c>
      <c r="Q32" s="89"/>
      <c r="R32" s="89"/>
      <c r="S32" s="89"/>
      <c r="T32" s="1053" t="s">
        <v>82</v>
      </c>
      <c r="U32" s="970"/>
    </row>
    <row r="33" spans="1:21" x14ac:dyDescent="0.25">
      <c r="A33" s="970"/>
      <c r="B33" s="120"/>
      <c r="C33" s="1433" t="s">
        <v>402</v>
      </c>
      <c r="D33" s="1434"/>
      <c r="E33" s="821">
        <v>432.96</v>
      </c>
      <c r="F33" s="623"/>
      <c r="G33" s="970"/>
      <c r="H33" s="970"/>
      <c r="I33" s="970"/>
      <c r="J33" s="970"/>
      <c r="K33" s="970"/>
      <c r="L33" s="970"/>
      <c r="M33" s="970"/>
      <c r="N33" s="970"/>
      <c r="O33" s="970"/>
      <c r="P33" s="1053" t="s">
        <v>83</v>
      </c>
      <c r="Q33" s="89"/>
      <c r="R33" s="89"/>
      <c r="S33" s="89"/>
      <c r="T33" s="1053" t="s">
        <v>83</v>
      </c>
      <c r="U33" s="970"/>
    </row>
    <row r="34" spans="1:21" x14ac:dyDescent="0.25">
      <c r="A34" s="970"/>
      <c r="B34" s="120"/>
      <c r="C34" s="1435" t="str">
        <f>"b) Stale checks from prior reporting period (if end-of-year report, then from "&amp;IF(Contents!$C$11=0,"prior year",TEXT(Contents!$C$11-1,"0000"))&amp;")"</f>
        <v>b) Stale checks from prior reporting period (if end-of-year report, then from 2016)</v>
      </c>
      <c r="D34" s="1436"/>
      <c r="E34" s="819"/>
      <c r="F34" s="623"/>
      <c r="G34" s="970"/>
      <c r="H34" s="970"/>
      <c r="I34" s="970"/>
      <c r="J34" s="970"/>
      <c r="K34" s="970"/>
      <c r="L34" s="970"/>
      <c r="M34" s="970"/>
      <c r="N34" s="970"/>
      <c r="O34" s="970"/>
      <c r="P34" s="1053" t="s">
        <v>84</v>
      </c>
      <c r="Q34" s="89"/>
      <c r="R34" s="89"/>
      <c r="S34" s="89"/>
      <c r="T34" s="1053" t="s">
        <v>84</v>
      </c>
      <c r="U34" s="970"/>
    </row>
    <row r="35" spans="1:21" x14ac:dyDescent="0.25">
      <c r="A35" s="970"/>
      <c r="B35" s="120"/>
      <c r="C35" s="1435" t="str">
        <f>"c) Recovered bad debts written off in prior reporting period (if end-of-year report, then from "&amp;IF(Contents!$C$11=0,"prior year",TEXT(Contents!$C$11-1,"0000"))&amp;")"</f>
        <v>c) Recovered bad debts written off in prior reporting period (if end-of-year report, then from 2016)</v>
      </c>
      <c r="D35" s="1436"/>
      <c r="E35" s="819"/>
      <c r="F35" s="623"/>
      <c r="G35" s="970"/>
      <c r="H35" s="970"/>
      <c r="I35" s="970"/>
      <c r="J35" s="970"/>
      <c r="K35" s="970"/>
      <c r="L35" s="970"/>
      <c r="M35" s="970"/>
      <c r="N35" s="970"/>
      <c r="O35" s="970"/>
      <c r="P35" s="1053" t="s">
        <v>86</v>
      </c>
      <c r="Q35" s="89"/>
      <c r="R35" s="89"/>
      <c r="S35" s="89"/>
      <c r="T35" s="1053" t="s">
        <v>86</v>
      </c>
      <c r="U35" s="970"/>
    </row>
    <row r="36" spans="1:21" ht="15.75" thickBot="1" x14ac:dyDescent="0.3">
      <c r="A36" s="970"/>
      <c r="B36" s="120"/>
      <c r="C36" s="1437" t="s">
        <v>403</v>
      </c>
      <c r="D36" s="1438"/>
      <c r="E36" s="822">
        <f>REGALIA_SALES_DTL_7!H32</f>
        <v>0</v>
      </c>
      <c r="F36" s="623"/>
      <c r="G36" s="970"/>
      <c r="H36" s="970"/>
      <c r="I36" s="970"/>
      <c r="J36" s="970"/>
      <c r="K36" s="970"/>
      <c r="L36" s="970"/>
      <c r="M36" s="970"/>
      <c r="N36" s="970"/>
      <c r="O36" s="970"/>
      <c r="P36" s="1053" t="s">
        <v>87</v>
      </c>
      <c r="Q36" s="89"/>
      <c r="R36" s="89"/>
      <c r="S36" s="89"/>
      <c r="T36" s="1053" t="s">
        <v>87</v>
      </c>
      <c r="U36" s="970"/>
    </row>
    <row r="37" spans="1:21" ht="15.75" thickBot="1" x14ac:dyDescent="0.3">
      <c r="A37" s="970"/>
      <c r="B37" s="120"/>
      <c r="C37" s="344"/>
      <c r="D37" s="84" t="s">
        <v>404</v>
      </c>
      <c r="E37" s="820">
        <f>SUM(E33:E36)</f>
        <v>432.96</v>
      </c>
      <c r="F37" s="623"/>
      <c r="G37" s="970"/>
      <c r="H37" s="970"/>
      <c r="I37" s="970"/>
      <c r="J37" s="970"/>
      <c r="K37" s="970"/>
      <c r="L37" s="970"/>
      <c r="M37" s="970"/>
      <c r="N37" s="970"/>
      <c r="O37" s="970"/>
      <c r="P37" s="1053" t="s">
        <v>89</v>
      </c>
      <c r="Q37" s="89"/>
      <c r="R37" s="89"/>
      <c r="S37" s="89"/>
      <c r="T37" s="1053" t="s">
        <v>88</v>
      </c>
      <c r="U37" s="970"/>
    </row>
    <row r="38" spans="1:21" ht="16.5" thickTop="1" thickBot="1" x14ac:dyDescent="0.3">
      <c r="A38" s="970"/>
      <c r="B38" s="120"/>
      <c r="C38" s="120"/>
      <c r="D38" s="120"/>
      <c r="E38" s="149"/>
      <c r="F38" s="624"/>
      <c r="G38" s="970"/>
      <c r="H38" s="970"/>
      <c r="I38" s="970"/>
      <c r="J38" s="970"/>
      <c r="K38" s="970"/>
      <c r="L38" s="970"/>
      <c r="M38" s="970"/>
      <c r="N38" s="970"/>
      <c r="O38" s="970"/>
      <c r="P38" s="89"/>
      <c r="Q38" s="89"/>
      <c r="R38" s="89"/>
      <c r="S38" s="89"/>
      <c r="T38" s="1053" t="s">
        <v>89</v>
      </c>
      <c r="U38" s="970"/>
    </row>
    <row r="39" spans="1:21" ht="31.5" thickTop="1" thickBot="1" x14ac:dyDescent="0.3">
      <c r="A39" s="970"/>
      <c r="B39" s="120"/>
      <c r="C39" s="339" t="s">
        <v>405</v>
      </c>
      <c r="D39" s="978" t="s">
        <v>399</v>
      </c>
      <c r="E39" s="288" t="s">
        <v>129</v>
      </c>
      <c r="F39" s="627"/>
      <c r="G39" s="970"/>
      <c r="H39" s="970"/>
      <c r="I39" s="970"/>
      <c r="J39" s="970"/>
      <c r="K39" s="970"/>
      <c r="L39" s="970"/>
      <c r="M39" s="970"/>
      <c r="N39" s="970"/>
      <c r="O39" s="970"/>
      <c r="Q39" s="89"/>
      <c r="R39" s="89"/>
      <c r="S39" s="89"/>
      <c r="T39" s="89"/>
      <c r="U39" s="970"/>
    </row>
    <row r="40" spans="1:21" ht="25.5" x14ac:dyDescent="0.25">
      <c r="A40" s="970"/>
      <c r="B40" s="120"/>
      <c r="C40" s="283" t="s">
        <v>675</v>
      </c>
      <c r="D40" s="283"/>
      <c r="E40" s="818">
        <v>650</v>
      </c>
      <c r="F40" s="623"/>
      <c r="G40" s="970"/>
      <c r="H40" s="970"/>
      <c r="I40" s="970"/>
      <c r="J40" s="970"/>
      <c r="K40" s="970"/>
      <c r="L40" s="970"/>
      <c r="M40" s="970"/>
      <c r="N40" s="970"/>
      <c r="O40" s="970"/>
      <c r="P40" s="89"/>
      <c r="Q40" s="89"/>
      <c r="R40" s="89"/>
      <c r="S40" s="89"/>
      <c r="T40" s="962"/>
      <c r="U40" s="970"/>
    </row>
    <row r="41" spans="1:21" x14ac:dyDescent="0.25">
      <c r="A41" s="970"/>
      <c r="B41" s="120"/>
      <c r="C41" s="284" t="s">
        <v>676</v>
      </c>
      <c r="D41" s="872"/>
      <c r="E41" s="819">
        <v>545</v>
      </c>
      <c r="F41" s="623"/>
      <c r="G41" s="970"/>
      <c r="H41" s="970"/>
      <c r="I41" s="970"/>
      <c r="J41" s="970"/>
      <c r="K41" s="970"/>
      <c r="L41" s="970"/>
      <c r="M41" s="970"/>
      <c r="N41" s="970"/>
      <c r="O41" s="970"/>
      <c r="P41" s="89"/>
      <c r="Q41" s="89"/>
      <c r="R41" s="89"/>
      <c r="S41" s="89"/>
      <c r="T41" s="89"/>
      <c r="U41" s="970"/>
    </row>
    <row r="42" spans="1:21" x14ac:dyDescent="0.25">
      <c r="A42" s="970"/>
      <c r="B42" s="120"/>
      <c r="C42" s="284" t="s">
        <v>699</v>
      </c>
      <c r="D42" s="872"/>
      <c r="E42" s="819">
        <v>125</v>
      </c>
      <c r="F42" s="623"/>
      <c r="G42" s="970"/>
      <c r="H42" s="970"/>
      <c r="I42" s="970"/>
      <c r="J42" s="970"/>
      <c r="K42" s="970"/>
      <c r="L42" s="970"/>
      <c r="M42" s="970"/>
      <c r="N42" s="970"/>
      <c r="O42" s="970"/>
      <c r="P42" s="89"/>
      <c r="Q42" s="89"/>
      <c r="R42" s="89"/>
      <c r="S42" s="89"/>
      <c r="T42" s="89"/>
      <c r="U42" s="970"/>
    </row>
    <row r="43" spans="1:21" x14ac:dyDescent="0.25">
      <c r="A43" s="970"/>
      <c r="B43" s="120"/>
      <c r="C43" s="284" t="s">
        <v>700</v>
      </c>
      <c r="D43" s="872"/>
      <c r="E43" s="819">
        <v>190</v>
      </c>
      <c r="F43" s="623"/>
      <c r="G43" s="970"/>
      <c r="H43" s="970"/>
      <c r="I43" s="970"/>
      <c r="J43" s="970"/>
      <c r="K43" s="970"/>
      <c r="L43" s="970"/>
      <c r="M43" s="970"/>
      <c r="N43" s="970"/>
      <c r="O43" s="970"/>
      <c r="P43" s="89"/>
      <c r="Q43" s="89"/>
      <c r="R43" s="89"/>
      <c r="S43" s="89"/>
      <c r="T43" s="89"/>
      <c r="U43" s="970"/>
    </row>
    <row r="44" spans="1:21" x14ac:dyDescent="0.25">
      <c r="A44" s="970"/>
      <c r="B44" s="120"/>
      <c r="C44" s="284" t="s">
        <v>715</v>
      </c>
      <c r="D44" s="872"/>
      <c r="E44" s="819">
        <v>211</v>
      </c>
      <c r="F44" s="623"/>
      <c r="G44" s="970"/>
      <c r="H44" s="970"/>
      <c r="I44" s="970"/>
      <c r="J44" s="970"/>
      <c r="K44" s="970"/>
      <c r="L44" s="970"/>
      <c r="M44" s="970"/>
      <c r="N44" s="970"/>
      <c r="O44" s="970"/>
      <c r="P44" s="89"/>
      <c r="Q44" s="89"/>
      <c r="R44" s="89"/>
      <c r="S44" s="89"/>
      <c r="T44" s="89"/>
      <c r="U44" s="970"/>
    </row>
    <row r="45" spans="1:21" x14ac:dyDescent="0.25">
      <c r="A45" s="970"/>
      <c r="B45" s="120"/>
      <c r="C45" s="284" t="s">
        <v>716</v>
      </c>
      <c r="D45" s="872"/>
      <c r="E45" s="819">
        <v>970</v>
      </c>
      <c r="F45" s="623"/>
      <c r="G45" s="970"/>
      <c r="H45" s="970"/>
      <c r="I45" s="970"/>
      <c r="J45" s="970"/>
      <c r="K45" s="970"/>
      <c r="L45" s="970"/>
      <c r="M45" s="970"/>
      <c r="N45" s="970"/>
      <c r="O45" s="970"/>
      <c r="P45" s="89"/>
      <c r="Q45" s="89"/>
      <c r="R45" s="89"/>
      <c r="S45" s="89"/>
      <c r="T45" s="89"/>
      <c r="U45" s="970"/>
    </row>
    <row r="46" spans="1:21" x14ac:dyDescent="0.25">
      <c r="A46" s="970"/>
      <c r="B46" s="120"/>
      <c r="C46" s="284" t="s">
        <v>738</v>
      </c>
      <c r="D46" s="872"/>
      <c r="E46" s="819">
        <v>520</v>
      </c>
      <c r="F46" s="623"/>
      <c r="G46" s="970"/>
      <c r="H46" s="970"/>
      <c r="I46" s="970"/>
      <c r="J46" s="970"/>
      <c r="K46" s="970"/>
      <c r="L46" s="970"/>
      <c r="M46" s="970"/>
      <c r="N46" s="970"/>
      <c r="O46" s="970"/>
      <c r="P46" s="89"/>
      <c r="Q46" s="89"/>
      <c r="R46" s="89"/>
      <c r="S46" s="89"/>
      <c r="T46" s="89"/>
      <c r="U46" s="970"/>
    </row>
    <row r="47" spans="1:21" x14ac:dyDescent="0.25">
      <c r="A47" s="970"/>
      <c r="B47" s="120"/>
      <c r="C47" s="284" t="s">
        <v>739</v>
      </c>
      <c r="D47" s="872"/>
      <c r="E47" s="819">
        <v>800</v>
      </c>
      <c r="F47" s="623"/>
      <c r="G47" s="970"/>
      <c r="H47" s="970"/>
      <c r="I47" s="970"/>
      <c r="J47" s="970"/>
      <c r="K47" s="970"/>
      <c r="L47" s="970"/>
      <c r="M47" s="970"/>
      <c r="N47" s="970"/>
      <c r="O47" s="970"/>
      <c r="S47" s="89"/>
      <c r="U47" s="970"/>
    </row>
    <row r="48" spans="1:21" x14ac:dyDescent="0.25">
      <c r="A48" s="970"/>
      <c r="B48" s="120"/>
      <c r="C48" s="284"/>
      <c r="D48" s="872"/>
      <c r="E48" s="819"/>
      <c r="F48" s="623"/>
      <c r="G48" s="970"/>
      <c r="H48" s="970"/>
      <c r="I48" s="970"/>
      <c r="J48" s="970"/>
      <c r="K48" s="970"/>
      <c r="L48" s="970"/>
      <c r="M48" s="970"/>
      <c r="N48" s="970"/>
      <c r="O48" s="970"/>
      <c r="S48" s="89"/>
      <c r="U48" s="970"/>
    </row>
    <row r="49" spans="1:21" x14ac:dyDescent="0.25">
      <c r="A49" s="970"/>
      <c r="B49" s="120"/>
      <c r="C49" s="284"/>
      <c r="D49" s="872"/>
      <c r="E49" s="819"/>
      <c r="F49" s="623"/>
      <c r="G49" s="970"/>
      <c r="H49" s="970"/>
      <c r="I49" s="970"/>
      <c r="J49" s="970"/>
      <c r="K49" s="970"/>
      <c r="L49" s="970"/>
      <c r="M49" s="970"/>
      <c r="N49" s="970"/>
      <c r="O49" s="970"/>
      <c r="U49" s="970"/>
    </row>
    <row r="50" spans="1:21" x14ac:dyDescent="0.25">
      <c r="A50" s="970"/>
      <c r="B50" s="120"/>
      <c r="C50" s="284"/>
      <c r="D50" s="872"/>
      <c r="E50" s="819"/>
      <c r="F50" s="623"/>
      <c r="G50" s="970"/>
      <c r="H50" s="970"/>
      <c r="I50" s="970"/>
      <c r="J50" s="970"/>
      <c r="K50" s="970"/>
      <c r="L50" s="970"/>
      <c r="M50" s="970"/>
      <c r="N50" s="970"/>
      <c r="O50" s="970"/>
      <c r="U50" s="970"/>
    </row>
    <row r="51" spans="1:21" ht="15.75" thickBot="1" x14ac:dyDescent="0.3">
      <c r="A51" s="970"/>
      <c r="B51" s="120"/>
      <c r="C51" s="285"/>
      <c r="D51" s="873"/>
      <c r="E51" s="818"/>
      <c r="F51" s="623"/>
      <c r="G51" s="970"/>
      <c r="H51" s="970"/>
      <c r="I51" s="970"/>
      <c r="J51" s="970"/>
      <c r="K51" s="970"/>
      <c r="L51" s="970"/>
      <c r="M51" s="970"/>
      <c r="N51" s="970"/>
      <c r="O51" s="970"/>
      <c r="U51" s="970"/>
    </row>
    <row r="52" spans="1:21" ht="15.75" thickBot="1" x14ac:dyDescent="0.3">
      <c r="A52" s="970"/>
      <c r="B52" s="120"/>
      <c r="C52" s="344"/>
      <c r="D52" s="84" t="s">
        <v>406</v>
      </c>
      <c r="E52" s="823">
        <f>SUM(E40:E51)</f>
        <v>4011</v>
      </c>
      <c r="F52" s="623"/>
      <c r="G52" s="970"/>
      <c r="H52" s="970"/>
      <c r="I52" s="970"/>
      <c r="J52" s="970"/>
      <c r="K52" s="970"/>
      <c r="L52" s="970"/>
      <c r="M52" s="970"/>
      <c r="N52" s="970"/>
      <c r="O52" s="970"/>
      <c r="U52" s="970"/>
    </row>
    <row r="53" spans="1:21" ht="15.75" thickTop="1" x14ac:dyDescent="0.25">
      <c r="A53" s="970"/>
      <c r="B53" s="120"/>
      <c r="C53" s="1439" t="s">
        <v>132</v>
      </c>
      <c r="D53" s="1439"/>
      <c r="E53" s="1439"/>
      <c r="F53" s="121"/>
      <c r="G53" s="970"/>
      <c r="H53" s="970"/>
      <c r="I53" s="970"/>
      <c r="J53" s="970"/>
      <c r="K53" s="970"/>
      <c r="L53" s="970"/>
      <c r="M53" s="970"/>
      <c r="N53" s="970"/>
      <c r="O53" s="970"/>
      <c r="U53" s="970"/>
    </row>
    <row r="54" spans="1:21" x14ac:dyDescent="0.25">
      <c r="A54" s="970"/>
      <c r="B54" s="120"/>
      <c r="C54" s="1432" t="s">
        <v>407</v>
      </c>
      <c r="D54" s="1432"/>
      <c r="E54" s="1432"/>
      <c r="F54" s="121"/>
      <c r="G54" s="970"/>
      <c r="H54" s="970"/>
      <c r="I54" s="970"/>
      <c r="J54" s="970"/>
      <c r="K54" s="970"/>
      <c r="L54" s="970"/>
      <c r="M54" s="970"/>
      <c r="N54" s="970"/>
      <c r="O54" s="970"/>
      <c r="U54" s="970"/>
    </row>
    <row r="55" spans="1:21" x14ac:dyDescent="0.25">
      <c r="A55" s="970"/>
      <c r="B55" s="970"/>
      <c r="C55" s="970"/>
      <c r="D55" s="970"/>
      <c r="E55" s="970"/>
      <c r="F55" s="970"/>
      <c r="G55" s="970"/>
      <c r="H55" s="970"/>
      <c r="I55" s="970"/>
      <c r="J55" s="970"/>
      <c r="K55" s="970"/>
      <c r="L55" s="970"/>
      <c r="M55" s="970"/>
      <c r="N55" s="970"/>
      <c r="O55" s="970"/>
      <c r="U55" s="970"/>
    </row>
    <row r="56" spans="1:21" x14ac:dyDescent="0.25">
      <c r="A56" s="970"/>
      <c r="B56" s="970"/>
      <c r="C56" s="970"/>
      <c r="D56" s="970"/>
      <c r="E56" s="970"/>
      <c r="F56" s="970"/>
      <c r="G56" s="970"/>
      <c r="H56" s="970"/>
      <c r="I56" s="970"/>
      <c r="J56" s="970"/>
      <c r="K56" s="970"/>
      <c r="L56" s="970"/>
      <c r="M56" s="970"/>
      <c r="N56" s="970"/>
      <c r="O56" s="970"/>
      <c r="U56" s="970"/>
    </row>
    <row r="57" spans="1:21" x14ac:dyDescent="0.25">
      <c r="A57" s="970"/>
      <c r="B57" s="970"/>
      <c r="C57" s="970"/>
      <c r="D57" s="970"/>
      <c r="E57" s="970"/>
      <c r="F57" s="970"/>
      <c r="G57" s="970"/>
      <c r="H57" s="970"/>
      <c r="I57" s="970"/>
      <c r="J57" s="970"/>
      <c r="K57" s="970"/>
      <c r="L57" s="970"/>
      <c r="M57" s="970"/>
      <c r="N57" s="970"/>
      <c r="O57" s="970"/>
      <c r="U57" s="970"/>
    </row>
    <row r="58" spans="1:21" x14ac:dyDescent="0.25">
      <c r="A58" s="970"/>
      <c r="B58" s="970"/>
      <c r="C58" s="970"/>
      <c r="D58" s="970"/>
      <c r="E58" s="970"/>
      <c r="F58" s="970"/>
      <c r="G58" s="970"/>
      <c r="H58" s="970"/>
      <c r="I58" s="970"/>
      <c r="J58" s="970"/>
      <c r="K58" s="970"/>
      <c r="L58" s="970"/>
      <c r="M58" s="970"/>
      <c r="N58" s="970"/>
      <c r="O58" s="970"/>
      <c r="U58" s="970"/>
    </row>
    <row r="59" spans="1:21" x14ac:dyDescent="0.25">
      <c r="A59" s="970"/>
      <c r="B59" s="970"/>
      <c r="C59" s="970"/>
      <c r="D59" s="970"/>
      <c r="E59" s="970"/>
      <c r="F59" s="970"/>
      <c r="G59" s="970"/>
      <c r="H59" s="970"/>
      <c r="I59" s="970"/>
      <c r="J59" s="970"/>
      <c r="K59" s="970"/>
      <c r="L59" s="970"/>
      <c r="M59" s="970"/>
      <c r="N59" s="970"/>
      <c r="O59" s="970"/>
      <c r="U59" s="970"/>
    </row>
    <row r="60" spans="1:21" x14ac:dyDescent="0.25">
      <c r="A60" s="970"/>
      <c r="B60" s="970"/>
      <c r="C60" s="970"/>
      <c r="D60" s="970"/>
      <c r="E60" s="970"/>
      <c r="F60" s="970"/>
      <c r="G60" s="970"/>
      <c r="H60" s="970"/>
      <c r="I60" s="970"/>
      <c r="J60" s="970"/>
      <c r="K60" s="970"/>
      <c r="L60" s="970"/>
      <c r="M60" s="970"/>
      <c r="N60" s="970"/>
      <c r="O60" s="970"/>
      <c r="U60" s="970"/>
    </row>
    <row r="61" spans="1:21" x14ac:dyDescent="0.25">
      <c r="A61" s="970"/>
      <c r="B61" s="970"/>
      <c r="C61" s="970"/>
      <c r="D61" s="970"/>
      <c r="E61" s="970"/>
      <c r="F61" s="970"/>
      <c r="G61" s="970"/>
      <c r="H61" s="970"/>
      <c r="I61" s="970"/>
      <c r="J61" s="970"/>
      <c r="K61" s="970"/>
      <c r="L61" s="970"/>
      <c r="M61" s="970"/>
      <c r="N61" s="970"/>
      <c r="O61" s="970"/>
      <c r="U61" s="970"/>
    </row>
  </sheetData>
  <sheetProtection password="C8CD" sheet="1" objects="1" scenarios="1"/>
  <mergeCells count="11">
    <mergeCell ref="C3:E3"/>
    <mergeCell ref="C4:E4"/>
    <mergeCell ref="C6:E6"/>
    <mergeCell ref="C31:D31"/>
    <mergeCell ref="C32:D32"/>
    <mergeCell ref="C54:E54"/>
    <mergeCell ref="C33:D33"/>
    <mergeCell ref="C34:D34"/>
    <mergeCell ref="C35:D35"/>
    <mergeCell ref="C36:D36"/>
    <mergeCell ref="C53:E53"/>
  </mergeCells>
  <conditionalFormatting sqref="E33:E35 E11:E19 E23:E29 E40:E51">
    <cfRule type="cellIs" dxfId="12" priority="1" stopIfTrue="1" operator="lessThan">
      <formula>0</formula>
    </cfRule>
  </conditionalFormatting>
  <dataValidations count="2">
    <dataValidation operator="greaterThanOrEqual" allowBlank="1" showInputMessage="1" showErrorMessage="1" sqref="D40:D51"/>
    <dataValidation type="decimal" operator="greaterThanOrEqual" allowBlank="1" showInputMessage="1" showErrorMessage="1" error="Enter a dollar amount." sqref="E40:E51 E33:E35 E23:E29 E11:E19">
      <formula1>-99999999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0" orientation="portrait" blackAndWhite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U70"/>
  <sheetViews>
    <sheetView showGridLines="0" showRowColHeaders="0" workbookViewId="0">
      <selection activeCell="C23" sqref="C23"/>
    </sheetView>
  </sheetViews>
  <sheetFormatPr defaultRowHeight="15" x14ac:dyDescent="0.25"/>
  <cols>
    <col min="1" max="2" width="3.7109375" style="1" customWidth="1"/>
    <col min="3" max="3" width="50.7109375" style="1" customWidth="1"/>
    <col min="4" max="6" width="16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75"/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70"/>
    </row>
    <row r="2" spans="1:21" x14ac:dyDescent="0.25">
      <c r="A2" s="970"/>
      <c r="B2" s="120"/>
      <c r="C2" s="891" t="str">
        <f>Contents!B59</f>
        <v>Version: AS XLV 3.1.2 MEDIUM locked LOCAL</v>
      </c>
      <c r="D2" s="120"/>
      <c r="E2" s="120"/>
      <c r="F2" s="120"/>
      <c r="G2" s="120"/>
      <c r="H2" s="970"/>
      <c r="I2" s="970"/>
      <c r="J2" s="970"/>
      <c r="K2" s="970"/>
      <c r="L2" s="970"/>
      <c r="M2" s="970"/>
      <c r="N2" s="970"/>
      <c r="O2" s="970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70"/>
    </row>
    <row r="3" spans="1:21" x14ac:dyDescent="0.25">
      <c r="A3" s="971"/>
      <c r="B3" s="618"/>
      <c r="C3" s="1440" t="str">
        <f>Contents!$E$3</f>
        <v>THE SOCIETY FOR CREATIVE ANACHRONISM, INC.</v>
      </c>
      <c r="D3" s="1440"/>
      <c r="E3" s="1440"/>
      <c r="F3" s="1440"/>
      <c r="G3" s="619"/>
      <c r="H3" s="971"/>
      <c r="I3" s="971"/>
      <c r="J3" s="971"/>
      <c r="K3" s="971"/>
      <c r="L3" s="971"/>
      <c r="M3" s="971"/>
      <c r="N3" s="971"/>
      <c r="O3" s="971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71"/>
    </row>
    <row r="4" spans="1:21" x14ac:dyDescent="0.25">
      <c r="A4" s="970"/>
      <c r="B4" s="618"/>
      <c r="C4" s="1440" t="str">
        <f>Contents!$E$4</f>
        <v>FINANCIAL REPORT</v>
      </c>
      <c r="D4" s="1440"/>
      <c r="E4" s="1440"/>
      <c r="F4" s="1440"/>
      <c r="G4" s="619"/>
      <c r="H4" s="970"/>
      <c r="I4" s="970"/>
      <c r="J4" s="970"/>
      <c r="K4" s="970"/>
      <c r="L4" s="970"/>
      <c r="M4" s="970"/>
      <c r="N4" s="970"/>
      <c r="O4" s="970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70"/>
    </row>
    <row r="5" spans="1:21" x14ac:dyDescent="0.25">
      <c r="A5" s="970"/>
      <c r="B5" s="120"/>
      <c r="C5" s="120"/>
      <c r="D5" s="120"/>
      <c r="E5" s="120"/>
      <c r="F5" s="120"/>
      <c r="G5" s="120"/>
      <c r="H5" s="970"/>
      <c r="I5" s="970"/>
      <c r="J5" s="970"/>
      <c r="K5" s="970"/>
      <c r="L5" s="970"/>
      <c r="M5" s="970"/>
      <c r="N5" s="970"/>
      <c r="O5" s="970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70"/>
    </row>
    <row r="6" spans="1:21" x14ac:dyDescent="0.25">
      <c r="A6" s="970"/>
      <c r="B6" s="120"/>
      <c r="C6" s="1441" t="str">
        <f>Contents!B58</f>
        <v>Branch:   Montengarde                                                             Period:  1/01/2017             to     12/31/2017            .</v>
      </c>
      <c r="D6" s="1441"/>
      <c r="E6" s="1441"/>
      <c r="F6" s="1441"/>
      <c r="G6" s="120"/>
      <c r="H6" s="970"/>
      <c r="I6" s="970"/>
      <c r="J6" s="970"/>
      <c r="K6" s="970"/>
      <c r="L6" s="970"/>
      <c r="M6" s="970"/>
      <c r="N6" s="970"/>
      <c r="O6" s="970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70"/>
    </row>
    <row r="7" spans="1:21" x14ac:dyDescent="0.25">
      <c r="A7" s="970"/>
      <c r="B7" s="120"/>
      <c r="C7" s="120"/>
      <c r="D7" s="120"/>
      <c r="E7" s="120"/>
      <c r="F7" s="120"/>
      <c r="G7" s="120"/>
      <c r="H7" s="970"/>
      <c r="I7" s="970"/>
      <c r="J7" s="970"/>
      <c r="K7" s="970"/>
      <c r="L7" s="970"/>
      <c r="M7" s="970"/>
      <c r="N7" s="970"/>
      <c r="O7" s="970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70"/>
    </row>
    <row r="8" spans="1:21" ht="18.75" x14ac:dyDescent="0.25">
      <c r="A8" s="970"/>
      <c r="B8" s="120"/>
      <c r="C8" s="620" t="s">
        <v>377</v>
      </c>
      <c r="D8" s="121"/>
      <c r="E8" s="121"/>
      <c r="F8" s="121"/>
      <c r="G8" s="121"/>
      <c r="H8" s="970"/>
      <c r="I8" s="970"/>
      <c r="J8" s="970"/>
      <c r="K8" s="970"/>
      <c r="L8" s="970"/>
      <c r="M8" s="970"/>
      <c r="N8" s="970"/>
      <c r="O8" s="970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70"/>
    </row>
    <row r="9" spans="1:21" x14ac:dyDescent="0.25">
      <c r="A9" s="970"/>
      <c r="B9" s="120"/>
      <c r="C9" s="120"/>
      <c r="D9" s="120"/>
      <c r="E9" s="120"/>
      <c r="F9" s="120"/>
      <c r="G9" s="120"/>
      <c r="H9" s="970"/>
      <c r="I9" s="970"/>
      <c r="J9" s="970"/>
      <c r="K9" s="970"/>
      <c r="L9" s="970"/>
      <c r="M9" s="970"/>
      <c r="N9" s="970"/>
      <c r="O9" s="970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70"/>
    </row>
    <row r="10" spans="1:21" ht="15.75" thickBot="1" x14ac:dyDescent="0.3">
      <c r="A10" s="970"/>
      <c r="B10" s="120"/>
      <c r="C10" s="868" t="s">
        <v>378</v>
      </c>
      <c r="D10" s="120"/>
      <c r="E10" s="120"/>
      <c r="F10" s="120"/>
      <c r="G10" s="120"/>
      <c r="H10" s="970"/>
      <c r="I10" s="970"/>
      <c r="J10" s="970"/>
      <c r="K10" s="970"/>
      <c r="L10" s="970"/>
      <c r="M10" s="970"/>
      <c r="N10" s="970"/>
      <c r="O10" s="970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70"/>
    </row>
    <row r="11" spans="1:21" ht="27" thickTop="1" thickBot="1" x14ac:dyDescent="0.3">
      <c r="A11" s="970"/>
      <c r="B11" s="120"/>
      <c r="C11" s="340" t="s">
        <v>640</v>
      </c>
      <c r="D11" s="342" t="s">
        <v>379</v>
      </c>
      <c r="E11" s="342" t="s">
        <v>380</v>
      </c>
      <c r="F11" s="341" t="s">
        <v>381</v>
      </c>
      <c r="G11" s="627"/>
      <c r="H11" s="970"/>
      <c r="I11" s="970"/>
      <c r="J11" s="970"/>
      <c r="K11" s="970"/>
      <c r="L11" s="970"/>
      <c r="M11" s="970"/>
      <c r="N11" s="970"/>
      <c r="O11" s="970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70"/>
    </row>
    <row r="12" spans="1:21" x14ac:dyDescent="0.25">
      <c r="A12" s="970"/>
      <c r="B12" s="120"/>
      <c r="C12" s="284" t="s">
        <v>677</v>
      </c>
      <c r="D12" s="826">
        <v>4675</v>
      </c>
      <c r="E12" s="826"/>
      <c r="F12" s="825">
        <f>D12-E12</f>
        <v>4675</v>
      </c>
      <c r="G12" s="623"/>
      <c r="H12" s="970"/>
      <c r="I12" s="970"/>
      <c r="J12" s="970"/>
      <c r="K12" s="970"/>
      <c r="L12" s="970"/>
      <c r="M12" s="970"/>
      <c r="N12" s="970"/>
      <c r="O12" s="970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70"/>
    </row>
    <row r="13" spans="1:21" x14ac:dyDescent="0.25">
      <c r="A13" s="970"/>
      <c r="B13" s="120"/>
      <c r="C13" s="284" t="s">
        <v>701</v>
      </c>
      <c r="D13" s="826">
        <v>5150</v>
      </c>
      <c r="E13" s="826"/>
      <c r="F13" s="827">
        <f t="shared" ref="F13:F26" si="0">D13-E13</f>
        <v>5150</v>
      </c>
      <c r="G13" s="623"/>
      <c r="H13" s="970"/>
      <c r="I13" s="970"/>
      <c r="J13" s="970"/>
      <c r="K13" s="970"/>
      <c r="L13" s="970"/>
      <c r="M13" s="970"/>
      <c r="N13" s="970"/>
      <c r="O13" s="970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70"/>
    </row>
    <row r="14" spans="1:21" x14ac:dyDescent="0.25">
      <c r="A14" s="970"/>
      <c r="B14" s="120"/>
      <c r="C14" s="284" t="s">
        <v>717</v>
      </c>
      <c r="D14" s="826">
        <v>1515</v>
      </c>
      <c r="E14" s="826"/>
      <c r="F14" s="827">
        <f t="shared" si="0"/>
        <v>1515</v>
      </c>
      <c r="G14" s="623"/>
      <c r="H14" s="970"/>
      <c r="I14" s="970"/>
      <c r="J14" s="970"/>
      <c r="K14" s="970"/>
      <c r="L14" s="970"/>
      <c r="M14" s="970"/>
      <c r="N14" s="970"/>
      <c r="O14" s="970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70"/>
    </row>
    <row r="15" spans="1:21" x14ac:dyDescent="0.25">
      <c r="A15" s="970"/>
      <c r="B15" s="120"/>
      <c r="C15" s="284" t="s">
        <v>718</v>
      </c>
      <c r="D15" s="826">
        <v>2240</v>
      </c>
      <c r="E15" s="826"/>
      <c r="F15" s="827">
        <f t="shared" si="0"/>
        <v>2240</v>
      </c>
      <c r="G15" s="623"/>
      <c r="H15" s="970"/>
      <c r="I15" s="970"/>
      <c r="J15" s="970"/>
      <c r="K15" s="970"/>
      <c r="L15" s="970"/>
      <c r="M15" s="970"/>
      <c r="N15" s="970"/>
      <c r="O15" s="970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70"/>
    </row>
    <row r="16" spans="1:21" x14ac:dyDescent="0.25">
      <c r="A16" s="970"/>
      <c r="B16" s="120"/>
      <c r="C16" s="284" t="s">
        <v>740</v>
      </c>
      <c r="D16" s="826">
        <v>1685</v>
      </c>
      <c r="E16" s="826"/>
      <c r="F16" s="827">
        <f t="shared" si="0"/>
        <v>1685</v>
      </c>
      <c r="G16" s="623"/>
      <c r="H16" s="970"/>
      <c r="I16" s="970"/>
      <c r="J16" s="970"/>
      <c r="K16" s="970"/>
      <c r="L16" s="970"/>
      <c r="M16" s="970"/>
      <c r="N16" s="970"/>
      <c r="O16" s="970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70"/>
    </row>
    <row r="17" spans="1:21" x14ac:dyDescent="0.25">
      <c r="A17" s="970"/>
      <c r="B17" s="120"/>
      <c r="C17" s="284" t="s">
        <v>741</v>
      </c>
      <c r="D17" s="826">
        <v>2545</v>
      </c>
      <c r="E17" s="826"/>
      <c r="F17" s="827">
        <f t="shared" si="0"/>
        <v>2545</v>
      </c>
      <c r="G17" s="623"/>
      <c r="H17" s="970"/>
      <c r="I17" s="970"/>
      <c r="J17" s="970"/>
      <c r="K17" s="970"/>
      <c r="L17" s="970"/>
      <c r="M17" s="970"/>
      <c r="N17" s="970"/>
      <c r="O17" s="970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70"/>
    </row>
    <row r="18" spans="1:21" x14ac:dyDescent="0.25">
      <c r="A18" s="970"/>
      <c r="B18" s="120"/>
      <c r="C18" s="284"/>
      <c r="D18" s="826"/>
      <c r="E18" s="826"/>
      <c r="F18" s="827">
        <f t="shared" si="0"/>
        <v>0</v>
      </c>
      <c r="G18" s="623"/>
      <c r="H18" s="970"/>
      <c r="I18" s="970"/>
      <c r="J18" s="970"/>
      <c r="K18" s="970"/>
      <c r="L18" s="970"/>
      <c r="M18" s="970"/>
      <c r="N18" s="970"/>
      <c r="O18" s="970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70"/>
    </row>
    <row r="19" spans="1:21" x14ac:dyDescent="0.25">
      <c r="A19" s="970"/>
      <c r="B19" s="120"/>
      <c r="C19" s="284"/>
      <c r="D19" s="826"/>
      <c r="E19" s="826"/>
      <c r="F19" s="827">
        <f t="shared" si="0"/>
        <v>0</v>
      </c>
      <c r="G19" s="623"/>
      <c r="H19" s="970"/>
      <c r="I19" s="970"/>
      <c r="J19" s="970"/>
      <c r="K19" s="970"/>
      <c r="L19" s="970"/>
      <c r="M19" s="970"/>
      <c r="N19" s="970"/>
      <c r="O19" s="970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70"/>
    </row>
    <row r="20" spans="1:21" x14ac:dyDescent="0.25">
      <c r="A20" s="970"/>
      <c r="B20" s="120"/>
      <c r="C20" s="284"/>
      <c r="D20" s="826"/>
      <c r="E20" s="826"/>
      <c r="F20" s="827">
        <f t="shared" si="0"/>
        <v>0</v>
      </c>
      <c r="G20" s="623"/>
      <c r="H20" s="970"/>
      <c r="I20" s="970"/>
      <c r="J20" s="970"/>
      <c r="K20" s="970"/>
      <c r="L20" s="970"/>
      <c r="M20" s="970"/>
      <c r="N20" s="970"/>
      <c r="O20" s="970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70"/>
    </row>
    <row r="21" spans="1:21" x14ac:dyDescent="0.25">
      <c r="A21" s="970"/>
      <c r="B21" s="120"/>
      <c r="C21" s="284"/>
      <c r="D21" s="826"/>
      <c r="E21" s="826"/>
      <c r="F21" s="827">
        <f t="shared" si="0"/>
        <v>0</v>
      </c>
      <c r="G21" s="623"/>
      <c r="H21" s="970"/>
      <c r="I21" s="970"/>
      <c r="J21" s="970"/>
      <c r="K21" s="970"/>
      <c r="L21" s="970"/>
      <c r="M21" s="970"/>
      <c r="N21" s="970"/>
      <c r="O21" s="970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70"/>
    </row>
    <row r="22" spans="1:21" x14ac:dyDescent="0.25">
      <c r="A22" s="970"/>
      <c r="B22" s="120"/>
      <c r="C22" s="284"/>
      <c r="D22" s="826"/>
      <c r="E22" s="826"/>
      <c r="F22" s="827">
        <f t="shared" si="0"/>
        <v>0</v>
      </c>
      <c r="G22" s="623"/>
      <c r="H22" s="970"/>
      <c r="I22" s="970"/>
      <c r="J22" s="970"/>
      <c r="K22" s="970"/>
      <c r="L22" s="970"/>
      <c r="M22" s="970"/>
      <c r="N22" s="970"/>
      <c r="O22" s="970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70"/>
    </row>
    <row r="23" spans="1:21" x14ac:dyDescent="0.25">
      <c r="A23" s="970"/>
      <c r="B23" s="120"/>
      <c r="C23" s="284"/>
      <c r="D23" s="826"/>
      <c r="E23" s="826"/>
      <c r="F23" s="827">
        <f t="shared" si="0"/>
        <v>0</v>
      </c>
      <c r="G23" s="623"/>
      <c r="H23" s="970"/>
      <c r="I23" s="970"/>
      <c r="J23" s="970"/>
      <c r="K23" s="970"/>
      <c r="L23" s="970"/>
      <c r="M23" s="970"/>
      <c r="N23" s="970"/>
      <c r="O23" s="970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70"/>
    </row>
    <row r="24" spans="1:21" x14ac:dyDescent="0.25">
      <c r="A24" s="970"/>
      <c r="B24" s="120"/>
      <c r="C24" s="284"/>
      <c r="D24" s="826"/>
      <c r="E24" s="826"/>
      <c r="F24" s="827">
        <f t="shared" si="0"/>
        <v>0</v>
      </c>
      <c r="G24" s="623"/>
      <c r="H24" s="970"/>
      <c r="I24" s="970"/>
      <c r="J24" s="970"/>
      <c r="K24" s="970"/>
      <c r="L24" s="970"/>
      <c r="M24" s="970"/>
      <c r="N24" s="970"/>
      <c r="O24" s="970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70"/>
    </row>
    <row r="25" spans="1:21" x14ac:dyDescent="0.25">
      <c r="A25" s="970"/>
      <c r="B25" s="120"/>
      <c r="C25" s="284"/>
      <c r="D25" s="826"/>
      <c r="E25" s="826"/>
      <c r="F25" s="827">
        <f t="shared" si="0"/>
        <v>0</v>
      </c>
      <c r="G25" s="623"/>
      <c r="H25" s="970"/>
      <c r="I25" s="970"/>
      <c r="J25" s="970"/>
      <c r="K25" s="970"/>
      <c r="L25" s="970"/>
      <c r="M25" s="970"/>
      <c r="N25" s="970"/>
      <c r="O25" s="970"/>
      <c r="P25" s="1053" t="s">
        <v>65</v>
      </c>
      <c r="Q25" s="89"/>
      <c r="R25" s="89"/>
      <c r="S25" s="1053" t="s">
        <v>80</v>
      </c>
      <c r="T25" s="1053" t="s">
        <v>65</v>
      </c>
      <c r="U25" s="970"/>
    </row>
    <row r="26" spans="1:21" ht="15.75" thickBot="1" x14ac:dyDescent="0.3">
      <c r="A26" s="970"/>
      <c r="B26" s="120"/>
      <c r="C26" s="284"/>
      <c r="D26" s="826"/>
      <c r="E26" s="826"/>
      <c r="F26" s="827">
        <f t="shared" si="0"/>
        <v>0</v>
      </c>
      <c r="G26" s="623"/>
      <c r="H26" s="970"/>
      <c r="I26" s="970"/>
      <c r="J26" s="970"/>
      <c r="K26" s="970"/>
      <c r="L26" s="970"/>
      <c r="M26" s="970"/>
      <c r="N26" s="970"/>
      <c r="O26" s="970"/>
      <c r="P26" s="1053" t="s">
        <v>72</v>
      </c>
      <c r="Q26" s="89"/>
      <c r="R26" s="89"/>
      <c r="S26" s="1053" t="s">
        <v>82</v>
      </c>
      <c r="T26" s="1053" t="s">
        <v>72</v>
      </c>
      <c r="U26" s="970"/>
    </row>
    <row r="27" spans="1:21" ht="15.75" thickBot="1" x14ac:dyDescent="0.3">
      <c r="A27" s="970"/>
      <c r="B27" s="120"/>
      <c r="C27" s="1458" t="s">
        <v>382</v>
      </c>
      <c r="D27" s="1459"/>
      <c r="E27" s="1460"/>
      <c r="F27" s="856">
        <f>SUM(F11:F26)</f>
        <v>17810</v>
      </c>
      <c r="G27" s="623"/>
      <c r="H27" s="970"/>
      <c r="I27" s="970"/>
      <c r="J27" s="970"/>
      <c r="K27" s="970"/>
      <c r="L27" s="970"/>
      <c r="M27" s="970"/>
      <c r="N27" s="970"/>
      <c r="O27" s="970"/>
      <c r="P27" s="1053" t="s">
        <v>73</v>
      </c>
      <c r="Q27" s="89"/>
      <c r="R27" s="89"/>
      <c r="S27" s="1053" t="s">
        <v>83</v>
      </c>
      <c r="T27" s="1053" t="s">
        <v>73</v>
      </c>
      <c r="U27" s="970"/>
    </row>
    <row r="28" spans="1:21" ht="26.25" thickBot="1" x14ac:dyDescent="0.3">
      <c r="A28" s="970"/>
      <c r="B28" s="120"/>
      <c r="C28" s="857" t="s">
        <v>641</v>
      </c>
      <c r="D28" s="858" t="s">
        <v>383</v>
      </c>
      <c r="E28" s="858" t="s">
        <v>380</v>
      </c>
      <c r="F28" s="859" t="s">
        <v>381</v>
      </c>
      <c r="G28" s="627"/>
      <c r="H28" s="970"/>
      <c r="I28" s="970"/>
      <c r="J28" s="970"/>
      <c r="K28" s="970"/>
      <c r="L28" s="970"/>
      <c r="M28" s="970"/>
      <c r="N28" s="970"/>
      <c r="O28" s="970"/>
      <c r="P28" s="1053" t="s">
        <v>75</v>
      </c>
      <c r="Q28" s="89"/>
      <c r="R28" s="89"/>
      <c r="S28" s="1053" t="s">
        <v>84</v>
      </c>
      <c r="T28" s="1053" t="s">
        <v>75</v>
      </c>
      <c r="U28" s="970"/>
    </row>
    <row r="29" spans="1:21" x14ac:dyDescent="0.25">
      <c r="A29" s="970"/>
      <c r="B29" s="120"/>
      <c r="C29" s="284"/>
      <c r="D29" s="826"/>
      <c r="E29" s="826"/>
      <c r="F29" s="874">
        <f>D29-E29</f>
        <v>0</v>
      </c>
      <c r="G29" s="623"/>
      <c r="H29" s="970"/>
      <c r="I29" s="970"/>
      <c r="J29" s="970"/>
      <c r="K29" s="970"/>
      <c r="L29" s="970"/>
      <c r="M29" s="970"/>
      <c r="N29" s="970"/>
      <c r="O29" s="970"/>
      <c r="P29" s="1053" t="s">
        <v>77</v>
      </c>
      <c r="Q29" s="89"/>
      <c r="R29" s="89"/>
      <c r="S29" s="1053" t="s">
        <v>89</v>
      </c>
      <c r="T29" s="1053" t="s">
        <v>77</v>
      </c>
      <c r="U29" s="970"/>
    </row>
    <row r="30" spans="1:21" x14ac:dyDescent="0.25">
      <c r="A30" s="970"/>
      <c r="B30" s="120"/>
      <c r="C30" s="284"/>
      <c r="D30" s="826"/>
      <c r="E30" s="826"/>
      <c r="F30" s="827">
        <f t="shared" ref="F30:F35" si="1">D30-E30</f>
        <v>0</v>
      </c>
      <c r="G30" s="623"/>
      <c r="H30" s="970"/>
      <c r="I30" s="970"/>
      <c r="J30" s="970"/>
      <c r="K30" s="970"/>
      <c r="L30" s="970"/>
      <c r="M30" s="970"/>
      <c r="N30" s="970"/>
      <c r="O30" s="970"/>
      <c r="P30" s="1053" t="s">
        <v>79</v>
      </c>
      <c r="Q30" s="89"/>
      <c r="R30" s="89"/>
      <c r="S30" s="89"/>
      <c r="T30" s="1053" t="s">
        <v>79</v>
      </c>
      <c r="U30" s="970"/>
    </row>
    <row r="31" spans="1:21" x14ac:dyDescent="0.25">
      <c r="A31" s="970"/>
      <c r="B31" s="120"/>
      <c r="C31" s="284"/>
      <c r="D31" s="826"/>
      <c r="E31" s="826"/>
      <c r="F31" s="827">
        <f t="shared" si="1"/>
        <v>0</v>
      </c>
      <c r="G31" s="623"/>
      <c r="H31" s="970"/>
      <c r="I31" s="970"/>
      <c r="J31" s="970"/>
      <c r="K31" s="970"/>
      <c r="L31" s="970"/>
      <c r="M31" s="970"/>
      <c r="N31" s="970"/>
      <c r="O31" s="970"/>
      <c r="P31" s="1053" t="s">
        <v>80</v>
      </c>
      <c r="Q31" s="89"/>
      <c r="R31" s="89"/>
      <c r="S31" s="89"/>
      <c r="T31" s="1053" t="s">
        <v>80</v>
      </c>
      <c r="U31" s="970"/>
    </row>
    <row r="32" spans="1:21" x14ac:dyDescent="0.25">
      <c r="A32" s="970"/>
      <c r="B32" s="120"/>
      <c r="C32" s="284"/>
      <c r="D32" s="826"/>
      <c r="E32" s="826"/>
      <c r="F32" s="827">
        <f t="shared" si="1"/>
        <v>0</v>
      </c>
      <c r="G32" s="623"/>
      <c r="H32" s="972"/>
      <c r="I32" s="972"/>
      <c r="J32" s="972"/>
      <c r="K32" s="972"/>
      <c r="L32" s="972"/>
      <c r="M32" s="972"/>
      <c r="N32" s="972"/>
      <c r="O32" s="972"/>
      <c r="P32" s="1053" t="s">
        <v>82</v>
      </c>
      <c r="Q32" s="89"/>
      <c r="R32" s="89"/>
      <c r="S32" s="89"/>
      <c r="T32" s="1053" t="s">
        <v>82</v>
      </c>
      <c r="U32" s="970"/>
    </row>
    <row r="33" spans="1:21" x14ac:dyDescent="0.25">
      <c r="A33" s="970"/>
      <c r="B33" s="120"/>
      <c r="C33" s="284"/>
      <c r="D33" s="826"/>
      <c r="E33" s="826"/>
      <c r="F33" s="827">
        <f t="shared" si="1"/>
        <v>0</v>
      </c>
      <c r="G33" s="623"/>
      <c r="H33" s="970"/>
      <c r="I33" s="970"/>
      <c r="J33" s="970"/>
      <c r="K33" s="970"/>
      <c r="L33" s="970"/>
      <c r="M33" s="970"/>
      <c r="N33" s="970"/>
      <c r="O33" s="970"/>
      <c r="P33" s="1053" t="s">
        <v>83</v>
      </c>
      <c r="Q33" s="89"/>
      <c r="R33" s="89"/>
      <c r="S33" s="89"/>
      <c r="T33" s="1053" t="s">
        <v>83</v>
      </c>
      <c r="U33" s="970"/>
    </row>
    <row r="34" spans="1:21" x14ac:dyDescent="0.25">
      <c r="A34" s="974"/>
      <c r="B34" s="120"/>
      <c r="C34" s="284"/>
      <c r="D34" s="826"/>
      <c r="E34" s="826"/>
      <c r="F34" s="827">
        <f t="shared" si="1"/>
        <v>0</v>
      </c>
      <c r="G34" s="623"/>
      <c r="H34" s="973"/>
      <c r="I34" s="973"/>
      <c r="J34" s="973"/>
      <c r="K34" s="973"/>
      <c r="L34" s="973"/>
      <c r="M34" s="973"/>
      <c r="N34" s="973"/>
      <c r="O34" s="973"/>
      <c r="P34" s="1053" t="s">
        <v>84</v>
      </c>
      <c r="Q34" s="89"/>
      <c r="R34" s="89"/>
      <c r="S34" s="89"/>
      <c r="T34" s="1053" t="s">
        <v>84</v>
      </c>
      <c r="U34" s="974"/>
    </row>
    <row r="35" spans="1:21" ht="15.75" thickBot="1" x14ac:dyDescent="0.3">
      <c r="A35" s="970"/>
      <c r="B35" s="120"/>
      <c r="C35" s="284"/>
      <c r="D35" s="826"/>
      <c r="E35" s="826"/>
      <c r="F35" s="875">
        <f t="shared" si="1"/>
        <v>0</v>
      </c>
      <c r="G35" s="623"/>
      <c r="H35" s="970"/>
      <c r="I35" s="970"/>
      <c r="J35" s="970"/>
      <c r="K35" s="970"/>
      <c r="L35" s="970"/>
      <c r="M35" s="970"/>
      <c r="N35" s="970"/>
      <c r="O35" s="970"/>
      <c r="P35" s="1053" t="s">
        <v>86</v>
      </c>
      <c r="Q35" s="89"/>
      <c r="R35" s="89"/>
      <c r="S35" s="89"/>
      <c r="T35" s="1053" t="s">
        <v>86</v>
      </c>
      <c r="U35" s="970"/>
    </row>
    <row r="36" spans="1:21" ht="15.75" thickBot="1" x14ac:dyDescent="0.3">
      <c r="A36" s="974"/>
      <c r="B36" s="120"/>
      <c r="C36" s="862"/>
      <c r="D36" s="863"/>
      <c r="E36" s="864" t="s">
        <v>384</v>
      </c>
      <c r="F36" s="856">
        <f>SUM(F29:F35)</f>
        <v>0</v>
      </c>
      <c r="G36" s="623"/>
      <c r="H36" s="974"/>
      <c r="I36" s="974"/>
      <c r="J36" s="974"/>
      <c r="K36" s="974"/>
      <c r="L36" s="974"/>
      <c r="M36" s="974"/>
      <c r="N36" s="974"/>
      <c r="O36" s="974"/>
      <c r="P36" s="1053" t="s">
        <v>87</v>
      </c>
      <c r="Q36" s="89"/>
      <c r="R36" s="89"/>
      <c r="S36" s="89"/>
      <c r="T36" s="1053" t="s">
        <v>87</v>
      </c>
      <c r="U36" s="974"/>
    </row>
    <row r="37" spans="1:21" ht="15.75" thickBot="1" x14ac:dyDescent="0.3">
      <c r="A37" s="970"/>
      <c r="B37" s="120"/>
      <c r="C37" s="865"/>
      <c r="D37" s="866"/>
      <c r="E37" s="867" t="s">
        <v>385</v>
      </c>
      <c r="F37" s="820">
        <f>F27+F36</f>
        <v>17810</v>
      </c>
      <c r="G37" s="623"/>
      <c r="H37" s="970"/>
      <c r="I37" s="970"/>
      <c r="J37" s="970"/>
      <c r="K37" s="970"/>
      <c r="L37" s="970"/>
      <c r="M37" s="970"/>
      <c r="N37" s="970"/>
      <c r="O37" s="970"/>
      <c r="P37" s="1053" t="s">
        <v>89</v>
      </c>
      <c r="Q37" s="89"/>
      <c r="R37" s="89"/>
      <c r="S37" s="89"/>
      <c r="T37" s="1053" t="s">
        <v>88</v>
      </c>
      <c r="U37" s="970"/>
    </row>
    <row r="38" spans="1:21" ht="16.5" thickTop="1" thickBot="1" x14ac:dyDescent="0.3">
      <c r="A38" s="970"/>
      <c r="B38" s="120"/>
      <c r="C38" s="860"/>
      <c r="D38" s="860"/>
      <c r="E38" s="861"/>
      <c r="F38" s="629"/>
      <c r="G38" s="623"/>
      <c r="H38" s="970"/>
      <c r="I38" s="970"/>
      <c r="J38" s="970"/>
      <c r="K38" s="970"/>
      <c r="L38" s="970"/>
      <c r="M38" s="970"/>
      <c r="N38" s="970"/>
      <c r="O38" s="970"/>
      <c r="P38" s="89"/>
      <c r="Q38" s="89"/>
      <c r="R38" s="89"/>
      <c r="S38" s="89"/>
      <c r="T38" s="1053" t="s">
        <v>89</v>
      </c>
      <c r="U38" s="970"/>
    </row>
    <row r="39" spans="1:21" ht="31.5" thickTop="1" thickBot="1" x14ac:dyDescent="0.3">
      <c r="A39" s="970"/>
      <c r="B39" s="120"/>
      <c r="C39" s="340" t="s">
        <v>386</v>
      </c>
      <c r="D39" s="342" t="s">
        <v>387</v>
      </c>
      <c r="E39" s="342" t="s">
        <v>388</v>
      </c>
      <c r="F39" s="341" t="s">
        <v>389</v>
      </c>
      <c r="G39" s="627"/>
      <c r="H39" s="970"/>
      <c r="I39" s="970"/>
      <c r="J39" s="970"/>
      <c r="K39" s="970"/>
      <c r="L39" s="970"/>
      <c r="M39" s="970"/>
      <c r="N39" s="970"/>
      <c r="O39" s="970"/>
      <c r="Q39" s="89"/>
      <c r="R39" s="89"/>
      <c r="S39" s="89"/>
      <c r="T39" s="89"/>
      <c r="U39" s="970"/>
    </row>
    <row r="40" spans="1:21" x14ac:dyDescent="0.25">
      <c r="A40" s="970"/>
      <c r="B40" s="120"/>
      <c r="C40" s="283"/>
      <c r="D40" s="824"/>
      <c r="E40" s="824"/>
      <c r="F40" s="874">
        <f>D40-E40</f>
        <v>0</v>
      </c>
      <c r="G40" s="623"/>
      <c r="H40" s="970"/>
      <c r="I40" s="970"/>
      <c r="J40" s="970"/>
      <c r="K40" s="970"/>
      <c r="L40" s="970"/>
      <c r="M40" s="970"/>
      <c r="N40" s="970"/>
      <c r="O40" s="970"/>
      <c r="P40" s="89"/>
      <c r="Q40" s="89"/>
      <c r="R40" s="89"/>
      <c r="S40" s="89"/>
      <c r="T40" s="962"/>
      <c r="U40" s="970"/>
    </row>
    <row r="41" spans="1:21" x14ac:dyDescent="0.25">
      <c r="A41" s="970"/>
      <c r="B41" s="120"/>
      <c r="C41" s="284"/>
      <c r="D41" s="826"/>
      <c r="E41" s="826"/>
      <c r="F41" s="827">
        <f t="shared" ref="F41:F46" si="2">D41-E41</f>
        <v>0</v>
      </c>
      <c r="G41" s="623"/>
      <c r="H41" s="970"/>
      <c r="I41" s="970"/>
      <c r="J41" s="970"/>
      <c r="K41" s="970"/>
      <c r="L41" s="970"/>
      <c r="M41" s="970"/>
      <c r="N41" s="970"/>
      <c r="O41" s="970"/>
      <c r="P41" s="89"/>
      <c r="Q41" s="89"/>
      <c r="R41" s="89"/>
      <c r="S41" s="89"/>
      <c r="T41" s="89"/>
      <c r="U41" s="970"/>
    </row>
    <row r="42" spans="1:21" x14ac:dyDescent="0.25">
      <c r="A42" s="970"/>
      <c r="B42" s="120"/>
      <c r="C42" s="284"/>
      <c r="D42" s="826"/>
      <c r="E42" s="826"/>
      <c r="F42" s="827">
        <f t="shared" si="2"/>
        <v>0</v>
      </c>
      <c r="G42" s="623"/>
      <c r="H42" s="970"/>
      <c r="I42" s="970"/>
      <c r="J42" s="970"/>
      <c r="K42" s="970"/>
      <c r="L42" s="970"/>
      <c r="M42" s="970"/>
      <c r="N42" s="970"/>
      <c r="O42" s="970"/>
      <c r="P42" s="89"/>
      <c r="Q42" s="89"/>
      <c r="R42" s="89"/>
      <c r="S42" s="89"/>
      <c r="T42" s="89"/>
      <c r="U42" s="970"/>
    </row>
    <row r="43" spans="1:21" x14ac:dyDescent="0.25">
      <c r="A43" s="970"/>
      <c r="B43" s="120"/>
      <c r="C43" s="284"/>
      <c r="D43" s="826"/>
      <c r="E43" s="826"/>
      <c r="F43" s="827">
        <f t="shared" si="2"/>
        <v>0</v>
      </c>
      <c r="G43" s="623"/>
      <c r="H43" s="970"/>
      <c r="I43" s="970"/>
      <c r="J43" s="970"/>
      <c r="K43" s="970"/>
      <c r="L43" s="970"/>
      <c r="M43" s="970"/>
      <c r="N43" s="970"/>
      <c r="O43" s="970"/>
      <c r="P43" s="89"/>
      <c r="Q43" s="89"/>
      <c r="R43" s="89"/>
      <c r="S43" s="89"/>
      <c r="T43" s="89"/>
      <c r="U43" s="970"/>
    </row>
    <row r="44" spans="1:21" x14ac:dyDescent="0.25">
      <c r="A44" s="970"/>
      <c r="B44" s="120"/>
      <c r="C44" s="284"/>
      <c r="D44" s="826"/>
      <c r="E44" s="826"/>
      <c r="F44" s="827">
        <f t="shared" si="2"/>
        <v>0</v>
      </c>
      <c r="G44" s="623"/>
      <c r="H44" s="970"/>
      <c r="I44" s="970"/>
      <c r="J44" s="970"/>
      <c r="K44" s="970"/>
      <c r="L44" s="970"/>
      <c r="M44" s="970"/>
      <c r="N44" s="970"/>
      <c r="O44" s="970"/>
      <c r="P44" s="89"/>
      <c r="Q44" s="89"/>
      <c r="R44" s="89"/>
      <c r="S44" s="89"/>
      <c r="T44" s="89"/>
      <c r="U44" s="970"/>
    </row>
    <row r="45" spans="1:21" x14ac:dyDescent="0.25">
      <c r="A45" s="970"/>
      <c r="B45" s="120"/>
      <c r="C45" s="284"/>
      <c r="D45" s="826"/>
      <c r="E45" s="826"/>
      <c r="F45" s="827">
        <f t="shared" si="2"/>
        <v>0</v>
      </c>
      <c r="G45" s="623"/>
      <c r="H45" s="972"/>
      <c r="I45" s="972"/>
      <c r="J45" s="972"/>
      <c r="K45" s="972"/>
      <c r="L45" s="972"/>
      <c r="M45" s="972"/>
      <c r="N45" s="972"/>
      <c r="O45" s="972"/>
      <c r="P45" s="89"/>
      <c r="Q45" s="89"/>
      <c r="R45" s="89"/>
      <c r="S45" s="89"/>
      <c r="T45" s="89"/>
      <c r="U45" s="970"/>
    </row>
    <row r="46" spans="1:21" ht="15.75" thickBot="1" x14ac:dyDescent="0.3">
      <c r="A46" s="970"/>
      <c r="B46" s="120"/>
      <c r="C46" s="285"/>
      <c r="D46" s="826"/>
      <c r="E46" s="826"/>
      <c r="F46" s="875">
        <f t="shared" si="2"/>
        <v>0</v>
      </c>
      <c r="G46" s="623"/>
      <c r="H46" s="970"/>
      <c r="I46" s="970"/>
      <c r="J46" s="970"/>
      <c r="K46" s="970"/>
      <c r="L46" s="970"/>
      <c r="M46" s="970"/>
      <c r="N46" s="970"/>
      <c r="O46" s="970"/>
      <c r="P46" s="89"/>
      <c r="Q46" s="89"/>
      <c r="R46" s="89"/>
      <c r="S46" s="89"/>
      <c r="T46" s="89"/>
      <c r="U46" s="970"/>
    </row>
    <row r="47" spans="1:21" ht="15.75" thickBot="1" x14ac:dyDescent="0.3">
      <c r="A47" s="970"/>
      <c r="B47" s="120"/>
      <c r="C47" s="337" t="s">
        <v>390</v>
      </c>
      <c r="D47" s="828">
        <f>SUM(D40:D46)</f>
        <v>0</v>
      </c>
      <c r="E47" s="828">
        <f>SUM(E40:E46)</f>
        <v>0</v>
      </c>
      <c r="F47" s="820">
        <f>SUM(F40:F46)</f>
        <v>0</v>
      </c>
      <c r="G47" s="623"/>
      <c r="H47" s="970"/>
      <c r="I47" s="970"/>
      <c r="J47" s="970"/>
      <c r="K47" s="970"/>
      <c r="L47" s="970"/>
      <c r="M47" s="970"/>
      <c r="N47" s="970"/>
      <c r="O47" s="970"/>
      <c r="S47" s="89"/>
      <c r="U47" s="970"/>
    </row>
    <row r="48" spans="1:21" ht="16.5" thickTop="1" thickBot="1" x14ac:dyDescent="0.3">
      <c r="A48" s="970"/>
      <c r="B48" s="628"/>
      <c r="C48" s="1461" t="s">
        <v>360</v>
      </c>
      <c r="D48" s="1462"/>
      <c r="E48" s="1462"/>
      <c r="F48" s="1462"/>
      <c r="G48" s="629"/>
      <c r="H48" s="970"/>
      <c r="I48" s="970"/>
      <c r="J48" s="970"/>
      <c r="K48" s="970"/>
      <c r="L48" s="970"/>
      <c r="M48" s="970"/>
      <c r="N48" s="970"/>
      <c r="O48" s="970"/>
      <c r="S48" s="89"/>
      <c r="U48" s="970"/>
    </row>
    <row r="49" spans="1:21" ht="17.25" thickTop="1" thickBot="1" x14ac:dyDescent="0.3">
      <c r="A49" s="970"/>
      <c r="B49" s="120"/>
      <c r="C49" s="1446" t="s">
        <v>391</v>
      </c>
      <c r="D49" s="1447"/>
      <c r="E49" s="1448"/>
      <c r="F49" s="288" t="s">
        <v>129</v>
      </c>
      <c r="G49" s="627"/>
      <c r="H49" s="970"/>
      <c r="I49" s="970"/>
      <c r="J49" s="970"/>
      <c r="K49" s="970"/>
      <c r="L49" s="970"/>
      <c r="M49" s="970"/>
      <c r="N49" s="970"/>
      <c r="O49" s="970"/>
      <c r="U49" s="970"/>
    </row>
    <row r="50" spans="1:21" x14ac:dyDescent="0.25">
      <c r="A50" s="970"/>
      <c r="B50" s="628"/>
      <c r="C50" s="1452"/>
      <c r="D50" s="1453"/>
      <c r="E50" s="1454"/>
      <c r="F50" s="819"/>
      <c r="G50" s="629"/>
      <c r="H50" s="970"/>
      <c r="I50" s="970"/>
      <c r="J50" s="970"/>
      <c r="K50" s="970"/>
      <c r="L50" s="970"/>
      <c r="M50" s="970"/>
      <c r="N50" s="970"/>
      <c r="O50" s="970"/>
      <c r="U50" s="970"/>
    </row>
    <row r="51" spans="1:21" x14ac:dyDescent="0.25">
      <c r="A51" s="970"/>
      <c r="B51" s="628"/>
      <c r="C51" s="1455"/>
      <c r="D51" s="1456"/>
      <c r="E51" s="1457"/>
      <c r="F51" s="819"/>
      <c r="G51" s="629"/>
      <c r="H51" s="970"/>
      <c r="I51" s="970"/>
      <c r="J51" s="970"/>
      <c r="K51" s="970"/>
      <c r="L51" s="970"/>
      <c r="M51" s="970"/>
      <c r="N51" s="970"/>
      <c r="O51" s="970"/>
      <c r="U51" s="970"/>
    </row>
    <row r="52" spans="1:21" x14ac:dyDescent="0.25">
      <c r="A52" s="970"/>
      <c r="B52" s="120"/>
      <c r="C52" s="1455"/>
      <c r="D52" s="1456"/>
      <c r="E52" s="1457"/>
      <c r="F52" s="819"/>
      <c r="G52" s="623"/>
      <c r="H52" s="970"/>
      <c r="I52" s="970"/>
      <c r="J52" s="970"/>
      <c r="K52" s="970"/>
      <c r="L52" s="970"/>
      <c r="M52" s="970"/>
      <c r="N52" s="970"/>
      <c r="O52" s="970"/>
      <c r="U52" s="970"/>
    </row>
    <row r="53" spans="1:21" x14ac:dyDescent="0.25">
      <c r="A53" s="970"/>
      <c r="B53" s="120"/>
      <c r="C53" s="1455"/>
      <c r="D53" s="1456"/>
      <c r="E53" s="1457"/>
      <c r="F53" s="819"/>
      <c r="G53" s="623"/>
      <c r="H53" s="970"/>
      <c r="I53" s="970"/>
      <c r="J53" s="970"/>
      <c r="K53" s="970"/>
      <c r="L53" s="970"/>
      <c r="M53" s="970"/>
      <c r="N53" s="970"/>
      <c r="O53" s="970"/>
      <c r="U53" s="970"/>
    </row>
    <row r="54" spans="1:21" x14ac:dyDescent="0.25">
      <c r="A54" s="970"/>
      <c r="B54" s="120"/>
      <c r="C54" s="1455"/>
      <c r="D54" s="1456"/>
      <c r="E54" s="1457"/>
      <c r="F54" s="819"/>
      <c r="G54" s="623"/>
      <c r="H54" s="970"/>
      <c r="I54" s="970"/>
      <c r="J54" s="970"/>
      <c r="K54" s="970"/>
      <c r="L54" s="970"/>
      <c r="M54" s="970"/>
      <c r="N54" s="970"/>
      <c r="O54" s="970"/>
      <c r="U54" s="970"/>
    </row>
    <row r="55" spans="1:21" x14ac:dyDescent="0.25">
      <c r="A55" s="970"/>
      <c r="B55" s="120"/>
      <c r="C55" s="1455"/>
      <c r="D55" s="1456"/>
      <c r="E55" s="1457"/>
      <c r="F55" s="819"/>
      <c r="G55" s="623"/>
      <c r="H55" s="970"/>
      <c r="I55" s="970"/>
      <c r="J55" s="970"/>
      <c r="K55" s="970"/>
      <c r="L55" s="970"/>
      <c r="M55" s="970"/>
      <c r="N55" s="970"/>
      <c r="O55" s="970"/>
      <c r="U55" s="970"/>
    </row>
    <row r="56" spans="1:21" ht="15.75" thickBot="1" x14ac:dyDescent="0.3">
      <c r="A56" s="970"/>
      <c r="B56" s="120"/>
      <c r="C56" s="1449"/>
      <c r="D56" s="1450"/>
      <c r="E56" s="1451"/>
      <c r="F56" s="829"/>
      <c r="G56" s="623"/>
      <c r="H56" s="970"/>
      <c r="I56" s="970"/>
      <c r="J56" s="970"/>
      <c r="K56" s="970"/>
      <c r="L56" s="970"/>
      <c r="M56" s="970"/>
      <c r="N56" s="970"/>
      <c r="O56" s="970"/>
      <c r="U56" s="970"/>
    </row>
    <row r="57" spans="1:21" ht="15.75" thickBot="1" x14ac:dyDescent="0.3">
      <c r="A57" s="970"/>
      <c r="B57" s="120"/>
      <c r="C57" s="344"/>
      <c r="D57" s="345"/>
      <c r="E57" s="84" t="s">
        <v>392</v>
      </c>
      <c r="F57" s="820">
        <f>SUM(F50:F56)</f>
        <v>0</v>
      </c>
      <c r="G57" s="623"/>
      <c r="H57" s="970"/>
      <c r="I57" s="970"/>
      <c r="J57" s="970"/>
      <c r="K57" s="970"/>
      <c r="L57" s="970"/>
      <c r="M57" s="970"/>
      <c r="N57" s="970"/>
      <c r="O57" s="970"/>
      <c r="U57" s="970"/>
    </row>
    <row r="58" spans="1:21" ht="15.75" thickTop="1" x14ac:dyDescent="0.25">
      <c r="A58" s="970"/>
      <c r="B58" s="120"/>
      <c r="C58" s="1439" t="s">
        <v>132</v>
      </c>
      <c r="D58" s="1439"/>
      <c r="E58" s="1439"/>
      <c r="F58" s="1439"/>
      <c r="G58" s="623"/>
      <c r="H58" s="970"/>
      <c r="I58" s="970"/>
      <c r="J58" s="970"/>
      <c r="K58" s="970"/>
      <c r="L58" s="970"/>
      <c r="M58" s="970"/>
      <c r="N58" s="970"/>
      <c r="O58" s="970"/>
      <c r="U58" s="970"/>
    </row>
    <row r="59" spans="1:21" x14ac:dyDescent="0.25">
      <c r="A59" s="970"/>
      <c r="B59" s="120"/>
      <c r="C59" s="1432" t="s">
        <v>393</v>
      </c>
      <c r="D59" s="1432"/>
      <c r="E59" s="1432"/>
      <c r="F59" s="1432"/>
      <c r="G59" s="623"/>
      <c r="H59" s="970"/>
      <c r="I59" s="970"/>
      <c r="J59" s="970"/>
      <c r="K59" s="970"/>
      <c r="L59" s="970"/>
      <c r="M59" s="970"/>
      <c r="N59" s="970"/>
      <c r="O59" s="970"/>
      <c r="U59" s="970"/>
    </row>
    <row r="60" spans="1:21" x14ac:dyDescent="0.25">
      <c r="A60" s="970"/>
      <c r="B60" s="970"/>
      <c r="C60" s="970"/>
      <c r="D60" s="970"/>
      <c r="E60" s="970"/>
      <c r="F60" s="970"/>
      <c r="G60" s="970"/>
      <c r="H60" s="970"/>
      <c r="I60" s="970"/>
      <c r="J60" s="970"/>
      <c r="K60" s="970"/>
      <c r="L60" s="970"/>
      <c r="M60" s="970"/>
      <c r="N60" s="970"/>
      <c r="O60" s="970"/>
      <c r="U60" s="970"/>
    </row>
    <row r="61" spans="1:21" x14ac:dyDescent="0.25">
      <c r="A61" s="970"/>
      <c r="B61" s="970"/>
      <c r="C61" s="970"/>
      <c r="D61" s="970"/>
      <c r="E61" s="970"/>
      <c r="F61" s="970"/>
      <c r="G61" s="970"/>
      <c r="H61" s="970"/>
      <c r="I61" s="970"/>
      <c r="J61" s="970"/>
      <c r="K61" s="970"/>
      <c r="L61" s="970"/>
      <c r="M61" s="970"/>
      <c r="N61" s="970"/>
      <c r="O61" s="970"/>
      <c r="U61" s="970"/>
    </row>
    <row r="62" spans="1:21" x14ac:dyDescent="0.25">
      <c r="A62" s="970"/>
      <c r="B62" s="970"/>
      <c r="C62" s="970"/>
      <c r="D62" s="970"/>
      <c r="E62" s="970"/>
      <c r="F62" s="970"/>
      <c r="G62" s="970"/>
      <c r="H62" s="970"/>
      <c r="I62" s="970"/>
      <c r="J62" s="970"/>
      <c r="K62" s="970"/>
      <c r="L62" s="970"/>
      <c r="M62" s="970"/>
      <c r="N62" s="970"/>
      <c r="O62" s="970"/>
      <c r="U62" s="970"/>
    </row>
    <row r="63" spans="1:21" x14ac:dyDescent="0.25">
      <c r="A63" s="970"/>
      <c r="B63" s="970"/>
      <c r="C63" s="970"/>
      <c r="D63" s="970"/>
      <c r="E63" s="970"/>
      <c r="F63" s="970"/>
      <c r="G63" s="970"/>
      <c r="H63" s="970"/>
      <c r="I63" s="970"/>
      <c r="J63" s="970"/>
      <c r="K63" s="970"/>
      <c r="L63" s="970"/>
      <c r="M63" s="970"/>
      <c r="N63" s="970"/>
      <c r="O63" s="970"/>
      <c r="U63" s="970"/>
    </row>
    <row r="64" spans="1:21" x14ac:dyDescent="0.25">
      <c r="A64" s="970"/>
      <c r="B64" s="970"/>
      <c r="C64" s="970"/>
      <c r="D64" s="970"/>
      <c r="E64" s="970"/>
      <c r="F64" s="970"/>
      <c r="G64" s="970"/>
      <c r="H64" s="970"/>
      <c r="I64" s="970"/>
      <c r="J64" s="970"/>
      <c r="K64" s="970"/>
      <c r="L64" s="970"/>
      <c r="M64" s="970"/>
      <c r="N64" s="970"/>
      <c r="O64" s="970"/>
      <c r="U64" s="970"/>
    </row>
    <row r="65" spans="1:21" x14ac:dyDescent="0.25">
      <c r="A65" s="970"/>
      <c r="B65" s="970"/>
      <c r="C65" s="970"/>
      <c r="D65" s="970"/>
      <c r="E65" s="970"/>
      <c r="F65" s="970"/>
      <c r="G65" s="970"/>
      <c r="H65" s="970"/>
      <c r="I65" s="970"/>
      <c r="J65" s="970"/>
      <c r="K65" s="970"/>
      <c r="L65" s="970"/>
      <c r="M65" s="970"/>
      <c r="N65" s="970"/>
      <c r="O65" s="970"/>
      <c r="U65" s="970"/>
    </row>
    <row r="66" spans="1:21" x14ac:dyDescent="0.25">
      <c r="A66" s="970"/>
      <c r="B66" s="970"/>
      <c r="C66" s="970"/>
      <c r="D66" s="970"/>
      <c r="E66" s="970"/>
      <c r="F66" s="970"/>
      <c r="G66" s="970"/>
      <c r="H66" s="970"/>
      <c r="I66" s="970"/>
      <c r="J66" s="970"/>
      <c r="K66" s="970"/>
      <c r="L66" s="970"/>
      <c r="M66" s="970"/>
      <c r="N66" s="970"/>
      <c r="O66" s="970"/>
      <c r="U66" s="970"/>
    </row>
    <row r="67" spans="1:21" x14ac:dyDescent="0.25">
      <c r="A67" s="970"/>
      <c r="B67" s="970"/>
      <c r="C67" s="970"/>
      <c r="D67" s="970"/>
      <c r="E67" s="970"/>
      <c r="F67" s="970"/>
      <c r="G67" s="970"/>
      <c r="H67" s="970"/>
      <c r="I67" s="970"/>
      <c r="J67" s="970"/>
      <c r="K67" s="970"/>
      <c r="L67" s="970"/>
      <c r="M67" s="970"/>
      <c r="N67" s="970"/>
      <c r="O67" s="970"/>
      <c r="U67" s="970"/>
    </row>
    <row r="68" spans="1:21" x14ac:dyDescent="0.25">
      <c r="A68" s="970"/>
      <c r="B68" s="970"/>
      <c r="C68" s="970"/>
      <c r="D68" s="970"/>
      <c r="E68" s="970"/>
      <c r="F68" s="970"/>
      <c r="G68" s="970"/>
      <c r="H68" s="970"/>
      <c r="I68" s="970"/>
      <c r="J68" s="970"/>
      <c r="K68" s="970"/>
      <c r="L68" s="970"/>
      <c r="M68" s="970"/>
      <c r="N68" s="970"/>
      <c r="O68" s="970"/>
      <c r="U68" s="970"/>
    </row>
    <row r="69" spans="1:21" x14ac:dyDescent="0.25">
      <c r="A69" s="970"/>
      <c r="B69" s="970"/>
      <c r="C69" s="970"/>
      <c r="D69" s="970"/>
      <c r="E69" s="970"/>
      <c r="F69" s="970"/>
      <c r="G69" s="970"/>
      <c r="H69" s="970"/>
      <c r="I69" s="970"/>
      <c r="J69" s="970"/>
      <c r="K69" s="970"/>
      <c r="L69" s="970"/>
      <c r="M69" s="970"/>
      <c r="N69" s="970"/>
      <c r="O69" s="970"/>
      <c r="U69" s="970"/>
    </row>
    <row r="70" spans="1:21" x14ac:dyDescent="0.25">
      <c r="A70" s="970"/>
      <c r="B70" s="970"/>
      <c r="C70" s="970"/>
      <c r="D70" s="970"/>
      <c r="E70" s="970"/>
      <c r="F70" s="970"/>
      <c r="G70" s="970"/>
      <c r="H70" s="970"/>
      <c r="I70" s="970"/>
      <c r="J70" s="970"/>
      <c r="K70" s="970"/>
      <c r="L70" s="970"/>
      <c r="M70" s="970"/>
      <c r="N70" s="970"/>
      <c r="O70" s="970"/>
      <c r="U70" s="970"/>
    </row>
  </sheetData>
  <sheetProtection password="C8CD" sheet="1" objects="1" scenarios="1"/>
  <mergeCells count="15">
    <mergeCell ref="C3:F3"/>
    <mergeCell ref="C4:F4"/>
    <mergeCell ref="C6:F6"/>
    <mergeCell ref="C27:E27"/>
    <mergeCell ref="C48:F48"/>
    <mergeCell ref="C49:E49"/>
    <mergeCell ref="C56:E56"/>
    <mergeCell ref="C58:F58"/>
    <mergeCell ref="C59:F59"/>
    <mergeCell ref="C50:E50"/>
    <mergeCell ref="C51:E51"/>
    <mergeCell ref="C52:E52"/>
    <mergeCell ref="C53:E53"/>
    <mergeCell ref="C54:E54"/>
    <mergeCell ref="C55:E55"/>
  </mergeCells>
  <conditionalFormatting sqref="F50:F56 F12:F26 F29:F35 F40:F46">
    <cfRule type="cellIs" dxfId="11" priority="1" stopIfTrue="1" operator="lessThan">
      <formula>0</formula>
    </cfRule>
  </conditionalFormatting>
  <dataValidations count="1">
    <dataValidation type="decimal" operator="greaterThanOrEqual" allowBlank="1" showInputMessage="1" showErrorMessage="1" error="Enter a dollar amount." sqref="F50:F56 F29:F35 F12:F26 F40:F46">
      <formula1>-999999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4" orientation="portrait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U70"/>
  <sheetViews>
    <sheetView showGridLines="0" showRowColHeaders="0" topLeftCell="A25" workbookViewId="0">
      <selection activeCell="V20" sqref="V20"/>
    </sheetView>
  </sheetViews>
  <sheetFormatPr defaultRowHeight="15" x14ac:dyDescent="0.25"/>
  <cols>
    <col min="1" max="3" width="3.7109375" style="1" customWidth="1"/>
    <col min="4" max="4" width="45.7109375" style="1" customWidth="1"/>
    <col min="5" max="5" width="40.7109375" style="1" customWidth="1"/>
    <col min="6" max="6" width="15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0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75"/>
    </row>
    <row r="2" spans="1:21" x14ac:dyDescent="0.25">
      <c r="A2" s="74"/>
      <c r="B2" s="77"/>
      <c r="C2" s="891" t="str">
        <f>Contents!B59</f>
        <v>Version: AS XLV 3.1.2 MEDIUM locked LOCAL</v>
      </c>
      <c r="D2" s="77"/>
      <c r="E2" s="77"/>
      <c r="F2" s="77"/>
      <c r="G2" s="77"/>
      <c r="H2" s="74"/>
      <c r="I2" s="74"/>
      <c r="J2" s="74"/>
      <c r="K2" s="74"/>
      <c r="L2" s="74"/>
      <c r="M2" s="74"/>
      <c r="N2" s="74"/>
      <c r="O2" s="74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74"/>
    </row>
    <row r="3" spans="1:21" x14ac:dyDescent="0.25">
      <c r="A3" s="91"/>
      <c r="B3" s="85"/>
      <c r="C3" s="1479" t="str">
        <f>Contents!$E$3</f>
        <v>THE SOCIETY FOR CREATIVE ANACHRONISM, INC.</v>
      </c>
      <c r="D3" s="1479"/>
      <c r="E3" s="1479"/>
      <c r="F3" s="1479"/>
      <c r="G3" s="76"/>
      <c r="H3" s="75"/>
      <c r="I3" s="75"/>
      <c r="J3" s="75"/>
      <c r="K3" s="75"/>
      <c r="L3" s="75"/>
      <c r="M3" s="75"/>
      <c r="N3" s="75"/>
      <c r="O3" s="75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1"/>
    </row>
    <row r="4" spans="1:21" x14ac:dyDescent="0.25">
      <c r="A4" s="75"/>
      <c r="B4" s="85"/>
      <c r="C4" s="1479" t="str">
        <f>Contents!$E$4</f>
        <v>FINANCIAL REPORT</v>
      </c>
      <c r="D4" s="1479"/>
      <c r="E4" s="1479"/>
      <c r="F4" s="1479"/>
      <c r="G4" s="76"/>
      <c r="H4" s="75"/>
      <c r="I4" s="75"/>
      <c r="J4" s="75"/>
      <c r="K4" s="75"/>
      <c r="L4" s="75"/>
      <c r="M4" s="75"/>
      <c r="N4" s="75"/>
      <c r="O4" s="75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75"/>
    </row>
    <row r="5" spans="1:21" x14ac:dyDescent="0.25">
      <c r="A5" s="75"/>
      <c r="B5" s="76"/>
      <c r="C5" s="76"/>
      <c r="D5" s="76"/>
      <c r="E5" s="76"/>
      <c r="F5" s="76"/>
      <c r="G5" s="76"/>
      <c r="H5" s="75"/>
      <c r="I5" s="75"/>
      <c r="J5" s="75"/>
      <c r="K5" s="75"/>
      <c r="L5" s="75"/>
      <c r="M5" s="75"/>
      <c r="N5" s="75"/>
      <c r="O5" s="75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75"/>
    </row>
    <row r="6" spans="1:21" x14ac:dyDescent="0.25">
      <c r="A6" s="74"/>
      <c r="B6" s="76"/>
      <c r="C6" s="1480" t="str">
        <f>Contents!B58</f>
        <v>Branch:   Montengarde                                                             Period:  1/01/2017             to     12/31/2017            .</v>
      </c>
      <c r="D6" s="1373"/>
      <c r="E6" s="1373"/>
      <c r="F6" s="1373"/>
      <c r="G6" s="76"/>
      <c r="H6" s="74"/>
      <c r="I6" s="74"/>
      <c r="J6" s="74"/>
      <c r="K6" s="74"/>
      <c r="L6" s="74"/>
      <c r="M6" s="74"/>
      <c r="N6" s="74"/>
      <c r="O6" s="74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74"/>
    </row>
    <row r="7" spans="1:21" x14ac:dyDescent="0.25">
      <c r="A7" s="75"/>
      <c r="B7" s="77"/>
      <c r="C7" s="77"/>
      <c r="D7" s="77"/>
      <c r="E7" s="77"/>
      <c r="F7" s="77"/>
      <c r="G7" s="77"/>
      <c r="H7" s="75"/>
      <c r="I7" s="75"/>
      <c r="J7" s="75"/>
      <c r="K7" s="75"/>
      <c r="L7" s="75"/>
      <c r="M7" s="75"/>
      <c r="N7" s="75"/>
      <c r="O7" s="75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75"/>
    </row>
    <row r="8" spans="1:21" ht="18.75" x14ac:dyDescent="0.25">
      <c r="A8" s="74"/>
      <c r="B8" s="76"/>
      <c r="C8" s="1481" t="s">
        <v>366</v>
      </c>
      <c r="D8" s="1482"/>
      <c r="E8" s="1482"/>
      <c r="F8" s="1482"/>
      <c r="G8" s="76"/>
      <c r="H8" s="74"/>
      <c r="I8" s="74"/>
      <c r="J8" s="74"/>
      <c r="K8" s="74"/>
      <c r="L8" s="74"/>
      <c r="M8" s="74"/>
      <c r="N8" s="74"/>
      <c r="O8" s="74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74"/>
    </row>
    <row r="9" spans="1:21" ht="15.75" thickBot="1" x14ac:dyDescent="0.3">
      <c r="A9" s="75"/>
      <c r="B9" s="77"/>
      <c r="C9" s="77" t="s">
        <v>367</v>
      </c>
      <c r="D9" s="77"/>
      <c r="E9" s="77"/>
      <c r="F9" s="77"/>
      <c r="G9" s="77"/>
      <c r="H9" s="75"/>
      <c r="I9" s="75"/>
      <c r="J9" s="75"/>
      <c r="K9" s="75"/>
      <c r="L9" s="75"/>
      <c r="M9" s="75"/>
      <c r="N9" s="75"/>
      <c r="O9" s="75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75"/>
    </row>
    <row r="10" spans="1:21" ht="15.75" thickTop="1" x14ac:dyDescent="0.25">
      <c r="A10" s="75"/>
      <c r="B10" s="76"/>
      <c r="C10" s="1467"/>
      <c r="D10" s="1483" t="s">
        <v>368</v>
      </c>
      <c r="E10" s="1484"/>
      <c r="F10" s="1471" t="s">
        <v>129</v>
      </c>
      <c r="G10" s="76"/>
      <c r="H10" s="75"/>
      <c r="I10" s="75"/>
      <c r="J10" s="75"/>
      <c r="K10" s="75"/>
      <c r="L10" s="75"/>
      <c r="M10" s="75"/>
      <c r="N10" s="75"/>
      <c r="O10" s="75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75"/>
    </row>
    <row r="11" spans="1:21" ht="15.75" thickBot="1" x14ac:dyDescent="0.3">
      <c r="A11" s="75"/>
      <c r="B11" s="76"/>
      <c r="C11" s="1468"/>
      <c r="D11" s="1485" t="s">
        <v>369</v>
      </c>
      <c r="E11" s="1486"/>
      <c r="F11" s="1472"/>
      <c r="G11" s="76"/>
      <c r="H11" s="75"/>
      <c r="I11" s="75"/>
      <c r="J11" s="75"/>
      <c r="K11" s="75"/>
      <c r="L11" s="75"/>
      <c r="M11" s="75"/>
      <c r="N11" s="75"/>
      <c r="O11" s="75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75"/>
    </row>
    <row r="12" spans="1:21" x14ac:dyDescent="0.25">
      <c r="A12" s="75"/>
      <c r="B12" s="76"/>
      <c r="C12" s="893" t="s">
        <v>163</v>
      </c>
      <c r="D12" s="1477"/>
      <c r="E12" s="1478"/>
      <c r="F12" s="86"/>
      <c r="G12" s="76"/>
      <c r="H12" s="75"/>
      <c r="I12" s="75"/>
      <c r="J12" s="75"/>
      <c r="K12" s="75"/>
      <c r="L12" s="75"/>
      <c r="M12" s="75"/>
      <c r="N12" s="75"/>
      <c r="O12" s="75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75"/>
    </row>
    <row r="13" spans="1:21" x14ac:dyDescent="0.25">
      <c r="A13" s="75"/>
      <c r="B13" s="76"/>
      <c r="C13" s="893" t="s">
        <v>163</v>
      </c>
      <c r="D13" s="1476"/>
      <c r="E13" s="1476"/>
      <c r="F13" s="87"/>
      <c r="G13" s="76"/>
      <c r="H13" s="75"/>
      <c r="I13" s="75"/>
      <c r="J13" s="75"/>
      <c r="K13" s="75"/>
      <c r="L13" s="75"/>
      <c r="M13" s="75"/>
      <c r="N13" s="75"/>
      <c r="O13" s="75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75"/>
    </row>
    <row r="14" spans="1:21" x14ac:dyDescent="0.25">
      <c r="A14" s="75"/>
      <c r="B14" s="76"/>
      <c r="C14" s="893" t="s">
        <v>163</v>
      </c>
      <c r="D14" s="1475"/>
      <c r="E14" s="1476"/>
      <c r="F14" s="87"/>
      <c r="G14" s="76"/>
      <c r="H14" s="75"/>
      <c r="I14" s="75"/>
      <c r="J14" s="75"/>
      <c r="K14" s="75"/>
      <c r="L14" s="75"/>
      <c r="M14" s="75"/>
      <c r="N14" s="75"/>
      <c r="O14" s="75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75"/>
    </row>
    <row r="15" spans="1:21" x14ac:dyDescent="0.25">
      <c r="A15" s="75"/>
      <c r="B15" s="76"/>
      <c r="C15" s="893" t="s">
        <v>163</v>
      </c>
      <c r="D15" s="1475"/>
      <c r="E15" s="1476"/>
      <c r="F15" s="87"/>
      <c r="G15" s="76"/>
      <c r="H15" s="75"/>
      <c r="I15" s="75"/>
      <c r="J15" s="75"/>
      <c r="K15" s="75"/>
      <c r="L15" s="75"/>
      <c r="M15" s="75"/>
      <c r="N15" s="75"/>
      <c r="O15" s="75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75"/>
    </row>
    <row r="16" spans="1:21" x14ac:dyDescent="0.25">
      <c r="A16" s="75"/>
      <c r="B16" s="76"/>
      <c r="C16" s="893" t="s">
        <v>163</v>
      </c>
      <c r="D16" s="1475"/>
      <c r="E16" s="1476"/>
      <c r="F16" s="87"/>
      <c r="G16" s="76"/>
      <c r="H16" s="75"/>
      <c r="I16" s="75"/>
      <c r="J16" s="75"/>
      <c r="K16" s="75"/>
      <c r="L16" s="75"/>
      <c r="M16" s="75"/>
      <c r="N16" s="75"/>
      <c r="O16" s="75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75"/>
    </row>
    <row r="17" spans="1:21" x14ac:dyDescent="0.25">
      <c r="A17" s="75"/>
      <c r="B17" s="76"/>
      <c r="C17" s="893" t="s">
        <v>163</v>
      </c>
      <c r="D17" s="1475"/>
      <c r="E17" s="1476"/>
      <c r="F17" s="87"/>
      <c r="G17" s="76"/>
      <c r="H17" s="75"/>
      <c r="I17" s="75"/>
      <c r="J17" s="75"/>
      <c r="K17" s="75"/>
      <c r="L17" s="75"/>
      <c r="M17" s="75"/>
      <c r="N17" s="75"/>
      <c r="O17" s="75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75"/>
    </row>
    <row r="18" spans="1:21" x14ac:dyDescent="0.25">
      <c r="A18" s="75"/>
      <c r="B18" s="76"/>
      <c r="C18" s="893" t="s">
        <v>163</v>
      </c>
      <c r="D18" s="1475"/>
      <c r="E18" s="1476"/>
      <c r="F18" s="87"/>
      <c r="G18" s="76"/>
      <c r="H18" s="75"/>
      <c r="I18" s="75"/>
      <c r="J18" s="75"/>
      <c r="K18" s="75"/>
      <c r="L18" s="75"/>
      <c r="M18" s="75"/>
      <c r="N18" s="75"/>
      <c r="O18" s="75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75"/>
    </row>
    <row r="19" spans="1:21" x14ac:dyDescent="0.25">
      <c r="A19" s="75"/>
      <c r="B19" s="76"/>
      <c r="C19" s="893" t="s">
        <v>163</v>
      </c>
      <c r="D19" s="1475"/>
      <c r="E19" s="1476"/>
      <c r="F19" s="87"/>
      <c r="G19" s="76"/>
      <c r="H19" s="75"/>
      <c r="I19" s="75"/>
      <c r="J19" s="75"/>
      <c r="K19" s="75"/>
      <c r="L19" s="75"/>
      <c r="M19" s="75"/>
      <c r="N19" s="75"/>
      <c r="O19" s="75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75"/>
    </row>
    <row r="20" spans="1:21" x14ac:dyDescent="0.25">
      <c r="A20" s="75"/>
      <c r="B20" s="76"/>
      <c r="C20" s="893" t="s">
        <v>163</v>
      </c>
      <c r="D20" s="1475"/>
      <c r="E20" s="1476"/>
      <c r="F20" s="87"/>
      <c r="G20" s="76"/>
      <c r="H20" s="75"/>
      <c r="I20" s="75"/>
      <c r="J20" s="75"/>
      <c r="K20" s="75"/>
      <c r="L20" s="75"/>
      <c r="M20" s="75"/>
      <c r="N20" s="75"/>
      <c r="O20" s="75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75"/>
    </row>
    <row r="21" spans="1:21" x14ac:dyDescent="0.25">
      <c r="A21" s="74"/>
      <c r="B21" s="76"/>
      <c r="C21" s="893" t="s">
        <v>163</v>
      </c>
      <c r="D21" s="1475"/>
      <c r="E21" s="1475"/>
      <c r="F21" s="87"/>
      <c r="G21" s="76"/>
      <c r="H21" s="74"/>
      <c r="I21" s="74"/>
      <c r="J21" s="74"/>
      <c r="K21" s="74"/>
      <c r="L21" s="74"/>
      <c r="M21" s="74"/>
      <c r="N21" s="74"/>
      <c r="O21" s="74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74"/>
    </row>
    <row r="22" spans="1:21" ht="15.75" thickBot="1" x14ac:dyDescent="0.3">
      <c r="A22" s="75"/>
      <c r="B22" s="76"/>
      <c r="C22" s="893" t="s">
        <v>163</v>
      </c>
      <c r="D22" s="1465"/>
      <c r="E22" s="1466"/>
      <c r="F22" s="86"/>
      <c r="G22" s="76"/>
      <c r="H22" s="75"/>
      <c r="I22" s="75"/>
      <c r="J22" s="75"/>
      <c r="K22" s="75"/>
      <c r="L22" s="75"/>
      <c r="M22" s="75"/>
      <c r="N22" s="75"/>
      <c r="O22" s="75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75"/>
    </row>
    <row r="23" spans="1:21" ht="15.75" thickBot="1" x14ac:dyDescent="0.3">
      <c r="A23" s="75"/>
      <c r="B23" s="76"/>
      <c r="C23" s="82"/>
      <c r="D23" s="83"/>
      <c r="E23" s="84" t="s">
        <v>370</v>
      </c>
      <c r="F23" s="88">
        <f>SUM(F12:F22)</f>
        <v>0</v>
      </c>
      <c r="G23" s="76"/>
      <c r="H23" s="75"/>
      <c r="I23" s="75"/>
      <c r="J23" s="75"/>
      <c r="K23" s="75"/>
      <c r="L23" s="75"/>
      <c r="M23" s="75"/>
      <c r="N23" s="75"/>
      <c r="O23" s="75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75"/>
    </row>
    <row r="24" spans="1:21" ht="16.5" thickTop="1" thickBot="1" x14ac:dyDescent="0.3">
      <c r="A24" s="75"/>
      <c r="B24" s="76"/>
      <c r="C24" s="77"/>
      <c r="D24" s="77"/>
      <c r="E24" s="77"/>
      <c r="F24" s="77"/>
      <c r="G24" s="76"/>
      <c r="H24" s="75"/>
      <c r="I24" s="75"/>
      <c r="J24" s="75"/>
      <c r="K24" s="75"/>
      <c r="L24" s="75"/>
      <c r="M24" s="75"/>
      <c r="N24" s="75"/>
      <c r="O24" s="75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75"/>
    </row>
    <row r="25" spans="1:21" ht="15.75" thickTop="1" x14ac:dyDescent="0.25">
      <c r="A25" s="75"/>
      <c r="B25" s="76"/>
      <c r="C25" s="1467" t="s">
        <v>153</v>
      </c>
      <c r="D25" s="630" t="s">
        <v>371</v>
      </c>
      <c r="E25" s="1469" t="s">
        <v>236</v>
      </c>
      <c r="F25" s="1471" t="s">
        <v>129</v>
      </c>
      <c r="G25" s="76"/>
      <c r="H25" s="75"/>
      <c r="I25" s="75"/>
      <c r="J25" s="75"/>
      <c r="K25" s="75"/>
      <c r="L25" s="75"/>
      <c r="M25" s="75"/>
      <c r="N25" s="75"/>
      <c r="O25" s="75"/>
      <c r="P25" s="1053" t="s">
        <v>65</v>
      </c>
      <c r="Q25" s="89"/>
      <c r="R25" s="89"/>
      <c r="S25" s="1053" t="s">
        <v>80</v>
      </c>
      <c r="T25" s="1053" t="s">
        <v>65</v>
      </c>
      <c r="U25" s="75"/>
    </row>
    <row r="26" spans="1:21" ht="15.75" thickBot="1" x14ac:dyDescent="0.3">
      <c r="A26" s="75"/>
      <c r="B26" s="76"/>
      <c r="C26" s="1468"/>
      <c r="D26" s="631" t="s">
        <v>358</v>
      </c>
      <c r="E26" s="1470"/>
      <c r="F26" s="1472"/>
      <c r="G26" s="76"/>
      <c r="H26" s="75"/>
      <c r="I26" s="75"/>
      <c r="J26" s="75"/>
      <c r="K26" s="75"/>
      <c r="L26" s="75"/>
      <c r="M26" s="75"/>
      <c r="N26" s="75"/>
      <c r="O26" s="75"/>
      <c r="P26" s="1053" t="s">
        <v>72</v>
      </c>
      <c r="Q26" s="89"/>
      <c r="R26" s="89"/>
      <c r="S26" s="1053" t="s">
        <v>82</v>
      </c>
      <c r="T26" s="1053" t="s">
        <v>72</v>
      </c>
      <c r="U26" s="75"/>
    </row>
    <row r="27" spans="1:21" x14ac:dyDescent="0.25">
      <c r="A27" s="75"/>
      <c r="B27" s="76"/>
      <c r="C27" s="300"/>
      <c r="D27" s="186"/>
      <c r="E27" s="963"/>
      <c r="F27" s="86"/>
      <c r="G27" s="76"/>
      <c r="H27" s="75"/>
      <c r="I27" s="75"/>
      <c r="J27" s="75"/>
      <c r="K27" s="75"/>
      <c r="L27" s="75"/>
      <c r="M27" s="75"/>
      <c r="N27" s="75"/>
      <c r="O27" s="75"/>
      <c r="P27" s="1053" t="s">
        <v>73</v>
      </c>
      <c r="Q27" s="89"/>
      <c r="R27" s="89"/>
      <c r="S27" s="1053" t="s">
        <v>83</v>
      </c>
      <c r="T27" s="1053" t="s">
        <v>73</v>
      </c>
      <c r="U27" s="75"/>
    </row>
    <row r="28" spans="1:21" x14ac:dyDescent="0.25">
      <c r="A28" s="75"/>
      <c r="B28" s="76"/>
      <c r="C28" s="300"/>
      <c r="D28" s="133"/>
      <c r="E28" s="964"/>
      <c r="F28" s="87"/>
      <c r="G28" s="76"/>
      <c r="H28" s="75"/>
      <c r="I28" s="75"/>
      <c r="J28" s="75"/>
      <c r="K28" s="75"/>
      <c r="L28" s="75"/>
      <c r="M28" s="75"/>
      <c r="N28" s="75"/>
      <c r="O28" s="75"/>
      <c r="P28" s="1053" t="s">
        <v>75</v>
      </c>
      <c r="Q28" s="89"/>
      <c r="R28" s="89"/>
      <c r="S28" s="1053" t="s">
        <v>84</v>
      </c>
      <c r="T28" s="1053" t="s">
        <v>75</v>
      </c>
      <c r="U28" s="75"/>
    </row>
    <row r="29" spans="1:21" x14ac:dyDescent="0.25">
      <c r="A29" s="75"/>
      <c r="B29" s="76"/>
      <c r="C29" s="300"/>
      <c r="D29" s="133"/>
      <c r="E29" s="964"/>
      <c r="F29" s="87"/>
      <c r="G29" s="76"/>
      <c r="H29" s="75"/>
      <c r="I29" s="75"/>
      <c r="J29" s="75"/>
      <c r="K29" s="75"/>
      <c r="L29" s="75"/>
      <c r="M29" s="75"/>
      <c r="N29" s="75"/>
      <c r="O29" s="75"/>
      <c r="P29" s="1053" t="s">
        <v>77</v>
      </c>
      <c r="Q29" s="89"/>
      <c r="R29" s="89"/>
      <c r="S29" s="1053" t="s">
        <v>89</v>
      </c>
      <c r="T29" s="1053" t="s">
        <v>77</v>
      </c>
      <c r="U29" s="75"/>
    </row>
    <row r="30" spans="1:21" x14ac:dyDescent="0.25">
      <c r="A30" s="75"/>
      <c r="B30" s="76"/>
      <c r="C30" s="300"/>
      <c r="D30" s="133"/>
      <c r="E30" s="964"/>
      <c r="F30" s="87"/>
      <c r="G30" s="76"/>
      <c r="H30" s="75"/>
      <c r="I30" s="75"/>
      <c r="J30" s="75"/>
      <c r="K30" s="75"/>
      <c r="L30" s="75"/>
      <c r="M30" s="75"/>
      <c r="N30" s="75"/>
      <c r="O30" s="75"/>
      <c r="P30" s="1053" t="s">
        <v>79</v>
      </c>
      <c r="Q30" s="89"/>
      <c r="R30" s="89"/>
      <c r="S30" s="89"/>
      <c r="T30" s="1053" t="s">
        <v>79</v>
      </c>
      <c r="U30" s="75"/>
    </row>
    <row r="31" spans="1:21" x14ac:dyDescent="0.25">
      <c r="A31" s="75"/>
      <c r="B31" s="76"/>
      <c r="C31" s="300"/>
      <c r="D31" s="133"/>
      <c r="E31" s="964"/>
      <c r="F31" s="87"/>
      <c r="G31" s="76"/>
      <c r="H31" s="75"/>
      <c r="I31" s="75"/>
      <c r="J31" s="75"/>
      <c r="K31" s="75"/>
      <c r="L31" s="75"/>
      <c r="M31" s="75"/>
      <c r="N31" s="75"/>
      <c r="O31" s="75"/>
      <c r="P31" s="1053" t="s">
        <v>80</v>
      </c>
      <c r="Q31" s="89"/>
      <c r="R31" s="89"/>
      <c r="S31" s="89"/>
      <c r="T31" s="1053" t="s">
        <v>80</v>
      </c>
      <c r="U31" s="75"/>
    </row>
    <row r="32" spans="1:21" x14ac:dyDescent="0.25">
      <c r="A32" s="75"/>
      <c r="B32" s="76"/>
      <c r="C32" s="300"/>
      <c r="D32" s="133"/>
      <c r="E32" s="964"/>
      <c r="F32" s="87"/>
      <c r="G32" s="76"/>
      <c r="H32" s="75"/>
      <c r="I32" s="75"/>
      <c r="J32" s="75"/>
      <c r="K32" s="75"/>
      <c r="L32" s="75"/>
      <c r="M32" s="75"/>
      <c r="N32" s="75"/>
      <c r="O32" s="75"/>
      <c r="P32" s="1053" t="s">
        <v>82</v>
      </c>
      <c r="Q32" s="89"/>
      <c r="R32" s="89"/>
      <c r="S32" s="89"/>
      <c r="T32" s="1053" t="s">
        <v>82</v>
      </c>
      <c r="U32" s="75"/>
    </row>
    <row r="33" spans="1:21" x14ac:dyDescent="0.25">
      <c r="A33" s="75"/>
      <c r="B33" s="76"/>
      <c r="C33" s="300"/>
      <c r="D33" s="133"/>
      <c r="E33" s="964"/>
      <c r="F33" s="87"/>
      <c r="G33" s="76"/>
      <c r="H33" s="75"/>
      <c r="I33" s="75"/>
      <c r="J33" s="75"/>
      <c r="K33" s="75"/>
      <c r="L33" s="75"/>
      <c r="M33" s="75"/>
      <c r="N33" s="75"/>
      <c r="O33" s="75"/>
      <c r="P33" s="1053" t="s">
        <v>83</v>
      </c>
      <c r="Q33" s="89"/>
      <c r="R33" s="89"/>
      <c r="S33" s="89"/>
      <c r="T33" s="1053" t="s">
        <v>83</v>
      </c>
      <c r="U33" s="75"/>
    </row>
    <row r="34" spans="1:21" x14ac:dyDescent="0.25">
      <c r="A34" s="75"/>
      <c r="B34" s="76"/>
      <c r="C34" s="300"/>
      <c r="D34" s="133"/>
      <c r="E34" s="964"/>
      <c r="F34" s="87"/>
      <c r="G34" s="76"/>
      <c r="H34" s="75"/>
      <c r="I34" s="75"/>
      <c r="J34" s="75"/>
      <c r="K34" s="75"/>
      <c r="L34" s="75"/>
      <c r="M34" s="75"/>
      <c r="N34" s="75"/>
      <c r="O34" s="75"/>
      <c r="P34" s="1053" t="s">
        <v>84</v>
      </c>
      <c r="Q34" s="89"/>
      <c r="R34" s="89"/>
      <c r="S34" s="89"/>
      <c r="T34" s="1053" t="s">
        <v>84</v>
      </c>
      <c r="U34" s="75"/>
    </row>
    <row r="35" spans="1:21" x14ac:dyDescent="0.25">
      <c r="A35" s="75"/>
      <c r="B35" s="76"/>
      <c r="C35" s="300"/>
      <c r="D35" s="133"/>
      <c r="E35" s="964"/>
      <c r="F35" s="87"/>
      <c r="G35" s="76"/>
      <c r="H35" s="75"/>
      <c r="I35" s="75"/>
      <c r="J35" s="75"/>
      <c r="K35" s="75"/>
      <c r="L35" s="75"/>
      <c r="M35" s="75"/>
      <c r="N35" s="75"/>
      <c r="O35" s="75"/>
      <c r="P35" s="1053" t="s">
        <v>86</v>
      </c>
      <c r="Q35" s="89"/>
      <c r="R35" s="89"/>
      <c r="S35" s="89"/>
      <c r="T35" s="1053" t="s">
        <v>86</v>
      </c>
      <c r="U35" s="75"/>
    </row>
    <row r="36" spans="1:21" x14ac:dyDescent="0.25">
      <c r="A36" s="75"/>
      <c r="B36" s="76"/>
      <c r="C36" s="300"/>
      <c r="D36" s="133"/>
      <c r="E36" s="964"/>
      <c r="F36" s="87"/>
      <c r="G36" s="76"/>
      <c r="H36" s="75"/>
      <c r="I36" s="75"/>
      <c r="J36" s="75"/>
      <c r="K36" s="75"/>
      <c r="L36" s="75"/>
      <c r="M36" s="75"/>
      <c r="N36" s="75"/>
      <c r="O36" s="75"/>
      <c r="P36" s="1053" t="s">
        <v>87</v>
      </c>
      <c r="Q36" s="89"/>
      <c r="R36" s="89"/>
      <c r="S36" s="89"/>
      <c r="T36" s="1053" t="s">
        <v>87</v>
      </c>
      <c r="U36" s="75"/>
    </row>
    <row r="37" spans="1:21" x14ac:dyDescent="0.25">
      <c r="A37" s="74"/>
      <c r="B37" s="76"/>
      <c r="C37" s="300"/>
      <c r="D37" s="133"/>
      <c r="E37" s="964"/>
      <c r="F37" s="87"/>
      <c r="G37" s="76"/>
      <c r="H37" s="74"/>
      <c r="I37" s="74"/>
      <c r="J37" s="74"/>
      <c r="K37" s="74"/>
      <c r="L37" s="74"/>
      <c r="M37" s="74"/>
      <c r="N37" s="74"/>
      <c r="O37" s="74"/>
      <c r="P37" s="1053" t="s">
        <v>89</v>
      </c>
      <c r="Q37" s="89"/>
      <c r="R37" s="89"/>
      <c r="S37" s="89"/>
      <c r="T37" s="1053" t="s">
        <v>88</v>
      </c>
      <c r="U37" s="74"/>
    </row>
    <row r="38" spans="1:21" ht="15.75" thickBot="1" x14ac:dyDescent="0.3">
      <c r="A38" s="75"/>
      <c r="B38" s="76"/>
      <c r="C38" s="300"/>
      <c r="D38" s="186"/>
      <c r="E38" s="965"/>
      <c r="F38" s="86"/>
      <c r="G38" s="76"/>
      <c r="H38" s="75"/>
      <c r="I38" s="75"/>
      <c r="J38" s="75"/>
      <c r="K38" s="75"/>
      <c r="L38" s="75"/>
      <c r="M38" s="75"/>
      <c r="N38" s="75"/>
      <c r="O38" s="75"/>
      <c r="P38" s="89"/>
      <c r="Q38" s="89"/>
      <c r="R38" s="89"/>
      <c r="S38" s="89"/>
      <c r="T38" s="1053" t="s">
        <v>89</v>
      </c>
      <c r="U38" s="75"/>
    </row>
    <row r="39" spans="1:21" ht="15.75" thickBot="1" x14ac:dyDescent="0.3">
      <c r="A39" s="75"/>
      <c r="B39" s="76"/>
      <c r="C39" s="82"/>
      <c r="D39" s="83"/>
      <c r="E39" s="84" t="s">
        <v>372</v>
      </c>
      <c r="F39" s="88">
        <f>SUM(F27:F38)</f>
        <v>0</v>
      </c>
      <c r="G39" s="76"/>
      <c r="H39" s="75"/>
      <c r="I39" s="75"/>
      <c r="J39" s="75"/>
      <c r="K39" s="75"/>
      <c r="L39" s="75"/>
      <c r="M39" s="75"/>
      <c r="N39" s="75"/>
      <c r="O39" s="75"/>
      <c r="Q39" s="89"/>
      <c r="R39" s="89"/>
      <c r="S39" s="89"/>
      <c r="T39" s="89"/>
      <c r="U39" s="75"/>
    </row>
    <row r="40" spans="1:21" ht="16.5" thickTop="1" thickBot="1" x14ac:dyDescent="0.3">
      <c r="A40" s="75"/>
      <c r="B40" s="76"/>
      <c r="C40" s="77"/>
      <c r="D40" s="888"/>
      <c r="E40" s="77"/>
      <c r="F40" s="77"/>
      <c r="G40" s="76"/>
      <c r="H40" s="75"/>
      <c r="I40" s="75"/>
      <c r="J40" s="75"/>
      <c r="K40" s="75"/>
      <c r="L40" s="75"/>
      <c r="M40" s="75"/>
      <c r="N40" s="75"/>
      <c r="O40" s="75"/>
      <c r="P40" s="89"/>
      <c r="Q40" s="89"/>
      <c r="R40" s="89"/>
      <c r="S40" s="89"/>
      <c r="T40" s="962"/>
      <c r="U40" s="75"/>
    </row>
    <row r="41" spans="1:21" ht="15.75" thickTop="1" x14ac:dyDescent="0.25">
      <c r="A41" s="75"/>
      <c r="B41" s="76"/>
      <c r="C41" s="1467" t="s">
        <v>153</v>
      </c>
      <c r="D41" s="630" t="s">
        <v>373</v>
      </c>
      <c r="E41" s="1473" t="s">
        <v>374</v>
      </c>
      <c r="F41" s="1471" t="s">
        <v>129</v>
      </c>
      <c r="G41" s="76"/>
      <c r="H41" s="75"/>
      <c r="I41" s="75"/>
      <c r="J41" s="75"/>
      <c r="K41" s="75"/>
      <c r="L41" s="75"/>
      <c r="M41" s="75"/>
      <c r="N41" s="75"/>
      <c r="O41" s="75"/>
      <c r="P41" s="89"/>
      <c r="Q41" s="89"/>
      <c r="R41" s="89"/>
      <c r="S41" s="89"/>
      <c r="T41" s="89"/>
      <c r="U41" s="75"/>
    </row>
    <row r="42" spans="1:21" ht="15.75" thickBot="1" x14ac:dyDescent="0.3">
      <c r="A42" s="75"/>
      <c r="B42" s="76"/>
      <c r="C42" s="1468"/>
      <c r="D42" s="631" t="s">
        <v>358</v>
      </c>
      <c r="E42" s="1383"/>
      <c r="F42" s="1474"/>
      <c r="G42" s="76"/>
      <c r="H42" s="75"/>
      <c r="I42" s="75"/>
      <c r="J42" s="75"/>
      <c r="K42" s="75"/>
      <c r="L42" s="75"/>
      <c r="M42" s="75"/>
      <c r="N42" s="75"/>
      <c r="O42" s="75"/>
      <c r="P42" s="89"/>
      <c r="Q42" s="89"/>
      <c r="R42" s="89"/>
      <c r="S42" s="89"/>
      <c r="T42" s="89"/>
      <c r="U42" s="75"/>
    </row>
    <row r="43" spans="1:21" x14ac:dyDescent="0.25">
      <c r="A43" s="75"/>
      <c r="B43" s="76"/>
      <c r="C43" s="300"/>
      <c r="D43" s="1069"/>
      <c r="E43" s="963"/>
      <c r="F43" s="86"/>
      <c r="G43" s="76"/>
      <c r="H43" s="75"/>
      <c r="I43" s="75"/>
      <c r="J43" s="75"/>
      <c r="K43" s="75"/>
      <c r="L43" s="75"/>
      <c r="M43" s="75"/>
      <c r="N43" s="75"/>
      <c r="O43" s="75"/>
      <c r="P43" s="89"/>
      <c r="Q43" s="89"/>
      <c r="R43" s="89"/>
      <c r="S43" s="89"/>
      <c r="T43" s="89"/>
      <c r="U43" s="75"/>
    </row>
    <row r="44" spans="1:21" x14ac:dyDescent="0.25">
      <c r="A44" s="75"/>
      <c r="B44" s="76"/>
      <c r="C44" s="300"/>
      <c r="D44" s="963"/>
      <c r="E44" s="963"/>
      <c r="F44" s="87"/>
      <c r="G44" s="76"/>
      <c r="H44" s="75"/>
      <c r="I44" s="75"/>
      <c r="J44" s="75"/>
      <c r="K44" s="75"/>
      <c r="L44" s="75"/>
      <c r="M44" s="75"/>
      <c r="N44" s="75"/>
      <c r="O44" s="75"/>
      <c r="P44" s="89"/>
      <c r="Q44" s="89"/>
      <c r="R44" s="89"/>
      <c r="S44" s="89"/>
      <c r="T44" s="89"/>
      <c r="U44" s="75"/>
    </row>
    <row r="45" spans="1:21" x14ac:dyDescent="0.25">
      <c r="A45" s="75"/>
      <c r="B45" s="76"/>
      <c r="C45" s="300"/>
      <c r="D45" s="133"/>
      <c r="E45" s="964"/>
      <c r="F45" s="87"/>
      <c r="G45" s="76"/>
      <c r="H45" s="75"/>
      <c r="I45" s="75"/>
      <c r="J45" s="75"/>
      <c r="K45" s="75"/>
      <c r="L45" s="75"/>
      <c r="M45" s="75"/>
      <c r="N45" s="75"/>
      <c r="O45" s="75"/>
      <c r="P45" s="89"/>
      <c r="Q45" s="89"/>
      <c r="R45" s="89"/>
      <c r="S45" s="89"/>
      <c r="T45" s="89"/>
      <c r="U45" s="75"/>
    </row>
    <row r="46" spans="1:21" x14ac:dyDescent="0.25">
      <c r="A46" s="75"/>
      <c r="B46" s="76"/>
      <c r="C46" s="300"/>
      <c r="D46" s="133"/>
      <c r="E46" s="964"/>
      <c r="F46" s="87"/>
      <c r="G46" s="76"/>
      <c r="H46" s="75"/>
      <c r="I46" s="75"/>
      <c r="J46" s="75"/>
      <c r="K46" s="75"/>
      <c r="L46" s="75"/>
      <c r="M46" s="75"/>
      <c r="N46" s="75"/>
      <c r="O46" s="75"/>
      <c r="P46" s="89"/>
      <c r="Q46" s="89"/>
      <c r="R46" s="89"/>
      <c r="S46" s="89"/>
      <c r="T46" s="89"/>
      <c r="U46" s="75"/>
    </row>
    <row r="47" spans="1:21" x14ac:dyDescent="0.25">
      <c r="A47" s="75"/>
      <c r="B47" s="76"/>
      <c r="C47" s="300"/>
      <c r="D47" s="133"/>
      <c r="E47" s="964"/>
      <c r="F47" s="87"/>
      <c r="G47" s="76"/>
      <c r="H47" s="75"/>
      <c r="I47" s="75"/>
      <c r="J47" s="75"/>
      <c r="K47" s="75"/>
      <c r="L47" s="75"/>
      <c r="M47" s="75"/>
      <c r="N47" s="75"/>
      <c r="O47" s="75"/>
      <c r="S47" s="89"/>
      <c r="U47" s="75"/>
    </row>
    <row r="48" spans="1:21" x14ac:dyDescent="0.25">
      <c r="A48" s="75"/>
      <c r="B48" s="76"/>
      <c r="C48" s="300"/>
      <c r="D48" s="133"/>
      <c r="E48" s="964"/>
      <c r="F48" s="87"/>
      <c r="G48" s="76"/>
      <c r="H48" s="75"/>
      <c r="I48" s="75"/>
      <c r="J48" s="75"/>
      <c r="K48" s="75"/>
      <c r="L48" s="75"/>
      <c r="M48" s="75"/>
      <c r="N48" s="75"/>
      <c r="O48" s="75"/>
      <c r="S48" s="89"/>
      <c r="U48" s="75"/>
    </row>
    <row r="49" spans="1:21" x14ac:dyDescent="0.25">
      <c r="A49" s="75"/>
      <c r="B49" s="76"/>
      <c r="C49" s="300"/>
      <c r="D49" s="133"/>
      <c r="E49" s="964"/>
      <c r="F49" s="87"/>
      <c r="G49" s="76"/>
      <c r="H49" s="75"/>
      <c r="I49" s="75"/>
      <c r="J49" s="75"/>
      <c r="K49" s="75"/>
      <c r="L49" s="75"/>
      <c r="M49" s="75"/>
      <c r="N49" s="75"/>
      <c r="O49" s="75"/>
      <c r="U49" s="75"/>
    </row>
    <row r="50" spans="1:21" x14ac:dyDescent="0.25">
      <c r="A50" s="75"/>
      <c r="B50" s="76"/>
      <c r="C50" s="300"/>
      <c r="D50" s="133"/>
      <c r="E50" s="964"/>
      <c r="F50" s="87"/>
      <c r="G50" s="76"/>
      <c r="H50" s="75"/>
      <c r="I50" s="75"/>
      <c r="J50" s="75"/>
      <c r="K50" s="75"/>
      <c r="L50" s="75"/>
      <c r="M50" s="75"/>
      <c r="N50" s="75"/>
      <c r="O50" s="75"/>
      <c r="U50" s="75"/>
    </row>
    <row r="51" spans="1:21" x14ac:dyDescent="0.25">
      <c r="A51" s="75"/>
      <c r="B51" s="76"/>
      <c r="C51" s="300"/>
      <c r="D51" s="133"/>
      <c r="E51" s="964"/>
      <c r="F51" s="87"/>
      <c r="G51" s="76"/>
      <c r="H51" s="75"/>
      <c r="I51" s="75"/>
      <c r="J51" s="75"/>
      <c r="K51" s="75"/>
      <c r="L51" s="75"/>
      <c r="M51" s="75"/>
      <c r="N51" s="75"/>
      <c r="O51" s="75"/>
      <c r="U51" s="75"/>
    </row>
    <row r="52" spans="1:21" x14ac:dyDescent="0.25">
      <c r="A52" s="75"/>
      <c r="B52" s="76"/>
      <c r="C52" s="300"/>
      <c r="D52" s="133"/>
      <c r="E52" s="964"/>
      <c r="F52" s="87"/>
      <c r="G52" s="76"/>
      <c r="H52" s="75"/>
      <c r="I52" s="75"/>
      <c r="J52" s="75"/>
      <c r="K52" s="75"/>
      <c r="L52" s="75"/>
      <c r="M52" s="75"/>
      <c r="N52" s="75"/>
      <c r="O52" s="75"/>
      <c r="U52" s="75"/>
    </row>
    <row r="53" spans="1:21" x14ac:dyDescent="0.25">
      <c r="A53" s="75"/>
      <c r="B53" s="76"/>
      <c r="C53" s="300"/>
      <c r="D53" s="133"/>
      <c r="E53" s="964"/>
      <c r="F53" s="87"/>
      <c r="G53" s="76"/>
      <c r="H53" s="75"/>
      <c r="I53" s="75"/>
      <c r="J53" s="75"/>
      <c r="K53" s="75"/>
      <c r="L53" s="75"/>
      <c r="M53" s="75"/>
      <c r="N53" s="75"/>
      <c r="O53" s="75"/>
      <c r="U53" s="75"/>
    </row>
    <row r="54" spans="1:21" ht="15.75" thickBot="1" x14ac:dyDescent="0.3">
      <c r="A54" s="75"/>
      <c r="B54" s="76"/>
      <c r="C54" s="300"/>
      <c r="D54" s="326"/>
      <c r="E54" s="965"/>
      <c r="F54" s="86"/>
      <c r="G54" s="76"/>
      <c r="H54" s="75"/>
      <c r="I54" s="75"/>
      <c r="J54" s="75"/>
      <c r="K54" s="75"/>
      <c r="L54" s="75"/>
      <c r="M54" s="75"/>
      <c r="N54" s="75"/>
      <c r="O54" s="75"/>
      <c r="U54" s="75"/>
    </row>
    <row r="55" spans="1:21" ht="15.75" thickBot="1" x14ac:dyDescent="0.3">
      <c r="A55" s="75"/>
      <c r="B55" s="76"/>
      <c r="C55" s="82"/>
      <c r="D55" s="83"/>
      <c r="E55" s="84" t="s">
        <v>375</v>
      </c>
      <c r="F55" s="88">
        <f>SUM(F43:F54)</f>
        <v>0</v>
      </c>
      <c r="G55" s="76"/>
      <c r="H55" s="75"/>
      <c r="I55" s="75"/>
      <c r="J55" s="75"/>
      <c r="K55" s="75"/>
      <c r="L55" s="75"/>
      <c r="M55" s="75"/>
      <c r="N55" s="75"/>
      <c r="O55" s="75"/>
      <c r="U55" s="75"/>
    </row>
    <row r="56" spans="1:21" ht="15.75" thickTop="1" x14ac:dyDescent="0.25">
      <c r="A56" s="75"/>
      <c r="B56" s="76"/>
      <c r="C56" s="1463" t="s">
        <v>132</v>
      </c>
      <c r="D56" s="1463"/>
      <c r="E56" s="1463"/>
      <c r="F56" s="1463"/>
      <c r="G56" s="76"/>
      <c r="H56" s="75"/>
      <c r="I56" s="75"/>
      <c r="J56" s="75"/>
      <c r="K56" s="75"/>
      <c r="L56" s="75"/>
      <c r="M56" s="75"/>
      <c r="N56" s="75"/>
      <c r="O56" s="75"/>
      <c r="U56" s="75"/>
    </row>
    <row r="57" spans="1:21" x14ac:dyDescent="0.25">
      <c r="A57" s="75"/>
      <c r="B57" s="76"/>
      <c r="C57" s="1464" t="s">
        <v>376</v>
      </c>
      <c r="D57" s="1464"/>
      <c r="E57" s="1464"/>
      <c r="F57" s="1464"/>
      <c r="G57" s="76"/>
      <c r="H57" s="75"/>
      <c r="I57" s="75"/>
      <c r="J57" s="75"/>
      <c r="K57" s="75"/>
      <c r="L57" s="75"/>
      <c r="M57" s="75"/>
      <c r="N57" s="75"/>
      <c r="O57" s="75"/>
      <c r="U57" s="75"/>
    </row>
    <row r="58" spans="1:21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U58" s="75"/>
    </row>
    <row r="59" spans="1:21" x14ac:dyDescent="0.25">
      <c r="A59" s="75"/>
      <c r="B59" s="75"/>
      <c r="C59" s="75" t="s">
        <v>647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U59" s="75"/>
    </row>
    <row r="60" spans="1:21" x14ac:dyDescent="0.25">
      <c r="A60" s="75"/>
      <c r="B60" s="75"/>
      <c r="C60" s="75" t="s">
        <v>163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U60" s="75"/>
    </row>
    <row r="61" spans="1:21" x14ac:dyDescent="0.25">
      <c r="A61" s="75"/>
      <c r="B61" s="75"/>
      <c r="C61" s="75" t="s">
        <v>648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U61" s="75"/>
    </row>
    <row r="62" spans="1:21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U62" s="75"/>
    </row>
    <row r="63" spans="1:2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U63" s="75"/>
    </row>
    <row r="64" spans="1:2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U64" s="75"/>
    </row>
    <row r="65" spans="1:21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U65" s="75"/>
    </row>
    <row r="66" spans="1:21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U66" s="75"/>
    </row>
    <row r="67" spans="1:21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U67" s="75"/>
    </row>
    <row r="68" spans="1:21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U68" s="75"/>
    </row>
    <row r="69" spans="1:21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U69" s="75"/>
    </row>
    <row r="70" spans="1:21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U70" s="75"/>
    </row>
  </sheetData>
  <sheetProtection password="C8CD" sheet="1" objects="1" scenarios="1"/>
  <mergeCells count="27">
    <mergeCell ref="C3:F3"/>
    <mergeCell ref="C4:F4"/>
    <mergeCell ref="C6:F6"/>
    <mergeCell ref="C8:F8"/>
    <mergeCell ref="C10:C11"/>
    <mergeCell ref="D10:E10"/>
    <mergeCell ref="F10:F1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56:F56"/>
    <mergeCell ref="C57:F57"/>
    <mergeCell ref="D22:E22"/>
    <mergeCell ref="C25:C26"/>
    <mergeCell ref="E25:E26"/>
    <mergeCell ref="F25:F26"/>
    <mergeCell ref="C41:C42"/>
    <mergeCell ref="E41:E42"/>
    <mergeCell ref="F41:F42"/>
  </mergeCells>
  <conditionalFormatting sqref="F12:F22 F27:F38 F43:F54">
    <cfRule type="cellIs" dxfId="10" priority="2" stopIfTrue="1" operator="lessThan">
      <formula>0</formula>
    </cfRule>
  </conditionalFormatting>
  <conditionalFormatting sqref="C43:C54 C12:C22 C27:C38">
    <cfRule type="expression" dxfId="9" priority="1" stopIfTrue="1">
      <formula>AND($F12&lt;&gt;0,ISBLANK($C12))</formula>
    </cfRule>
  </conditionalFormatting>
  <dataValidations count="3">
    <dataValidation type="list" allowBlank="1" showInputMessage="1" showErrorMessage="1" error="Use the drop down box." sqref="C43:C54 C28:C38">
      <formula1>$C$59:$C$61</formula1>
    </dataValidation>
    <dataValidation type="decimal" operator="greaterThanOrEqual" allowBlank="1" showInputMessage="1" showErrorMessage="1" error="Enter a dollar amount." sqref="F12:F22 F27:F38 F43:F54">
      <formula1>-99999999</formula1>
    </dataValidation>
    <dataValidation type="list" allowBlank="1" showInputMessage="1" showErrorMessage="1" error="Use the drop down box." sqref="C27">
      <formula1>$C$59:$C$61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1" orientation="portrait" blackAndWhite="1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69"/>
  <sheetViews>
    <sheetView showGridLines="0" showRowColHeaders="0" topLeftCell="A34" workbookViewId="0">
      <selection activeCell="F46" sqref="F46"/>
    </sheetView>
  </sheetViews>
  <sheetFormatPr defaultRowHeight="15" x14ac:dyDescent="0.25"/>
  <cols>
    <col min="1" max="3" width="3.7109375" style="1" customWidth="1"/>
    <col min="4" max="4" width="60.7109375" style="1" customWidth="1"/>
    <col min="5" max="5" width="25.7109375" style="1" customWidth="1"/>
    <col min="6" max="6" width="15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2" x14ac:dyDescent="0.25">
      <c r="A1" s="90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75"/>
      <c r="V1" s="75"/>
    </row>
    <row r="2" spans="1:22" x14ac:dyDescent="0.25">
      <c r="A2" s="75"/>
      <c r="B2" s="76"/>
      <c r="C2" s="891" t="str">
        <f>Contents!B59</f>
        <v>Version: AS XLV 3.1.2 MEDIUM locked LOCAL</v>
      </c>
      <c r="D2" s="632"/>
      <c r="E2" s="76"/>
      <c r="F2" s="76"/>
      <c r="G2" s="76"/>
      <c r="H2" s="75"/>
      <c r="I2" s="75"/>
      <c r="J2" s="75"/>
      <c r="K2" s="75"/>
      <c r="L2" s="75"/>
      <c r="M2" s="75"/>
      <c r="N2" s="75"/>
      <c r="O2" s="75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75"/>
      <c r="V2" s="75"/>
    </row>
    <row r="3" spans="1:22" x14ac:dyDescent="0.25">
      <c r="A3" s="91"/>
      <c r="B3" s="85"/>
      <c r="C3" s="1479" t="str">
        <f>Contents!$E$3</f>
        <v>THE SOCIETY FOR CREATIVE ANACHRONISM, INC.</v>
      </c>
      <c r="D3" s="1479"/>
      <c r="E3" s="1479"/>
      <c r="F3" s="1479"/>
      <c r="G3" s="76"/>
      <c r="H3" s="75"/>
      <c r="I3" s="75"/>
      <c r="J3" s="75"/>
      <c r="K3" s="75"/>
      <c r="L3" s="75"/>
      <c r="M3" s="75"/>
      <c r="N3" s="75"/>
      <c r="O3" s="75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1"/>
      <c r="V3" s="91"/>
    </row>
    <row r="4" spans="1:22" x14ac:dyDescent="0.25">
      <c r="A4" s="75"/>
      <c r="B4" s="85"/>
      <c r="C4" s="1479" t="str">
        <f>Contents!$E$4</f>
        <v>FINANCIAL REPORT</v>
      </c>
      <c r="D4" s="1479"/>
      <c r="E4" s="1479"/>
      <c r="F4" s="1479"/>
      <c r="G4" s="76"/>
      <c r="H4" s="75"/>
      <c r="I4" s="75"/>
      <c r="J4" s="75"/>
      <c r="K4" s="75"/>
      <c r="L4" s="75"/>
      <c r="M4" s="75"/>
      <c r="N4" s="75"/>
      <c r="O4" s="75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75"/>
      <c r="V4" s="75"/>
    </row>
    <row r="5" spans="1:22" x14ac:dyDescent="0.25">
      <c r="A5" s="75"/>
      <c r="B5" s="76"/>
      <c r="C5" s="76"/>
      <c r="D5" s="76"/>
      <c r="E5" s="76"/>
      <c r="F5" s="76"/>
      <c r="G5" s="76"/>
      <c r="H5" s="75"/>
      <c r="I5" s="75"/>
      <c r="J5" s="75"/>
      <c r="K5" s="75"/>
      <c r="L5" s="75"/>
      <c r="M5" s="75"/>
      <c r="N5" s="75"/>
      <c r="O5" s="75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75"/>
      <c r="V5" s="75"/>
    </row>
    <row r="6" spans="1:22" x14ac:dyDescent="0.25">
      <c r="A6" s="74"/>
      <c r="B6" s="76"/>
      <c r="C6" s="1480" t="str">
        <f>Contents!B58</f>
        <v>Branch:   Montengarde                                                             Period:  1/01/2017             to     12/31/2017            .</v>
      </c>
      <c r="D6" s="1373"/>
      <c r="E6" s="1373"/>
      <c r="F6" s="1373"/>
      <c r="G6" s="76"/>
      <c r="H6" s="74"/>
      <c r="I6" s="74"/>
      <c r="J6" s="74"/>
      <c r="K6" s="74"/>
      <c r="L6" s="74"/>
      <c r="M6" s="74"/>
      <c r="N6" s="74"/>
      <c r="O6" s="74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74"/>
      <c r="V6" s="74"/>
    </row>
    <row r="7" spans="1:22" x14ac:dyDescent="0.25">
      <c r="A7" s="75"/>
      <c r="B7" s="77"/>
      <c r="C7" s="77"/>
      <c r="D7" s="77"/>
      <c r="E7" s="77"/>
      <c r="F7" s="77"/>
      <c r="G7" s="77"/>
      <c r="H7" s="75"/>
      <c r="I7" s="75"/>
      <c r="J7" s="75"/>
      <c r="K7" s="75"/>
      <c r="L7" s="75"/>
      <c r="M7" s="75"/>
      <c r="N7" s="75"/>
      <c r="O7" s="75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75"/>
      <c r="V7" s="75"/>
    </row>
    <row r="8" spans="1:22" ht="18.75" x14ac:dyDescent="0.25">
      <c r="A8" s="74"/>
      <c r="B8" s="76"/>
      <c r="C8" s="1481" t="s">
        <v>356</v>
      </c>
      <c r="D8" s="1482"/>
      <c r="E8" s="1482"/>
      <c r="F8" s="1482"/>
      <c r="G8" s="76"/>
      <c r="H8" s="74"/>
      <c r="I8" s="74"/>
      <c r="J8" s="74"/>
      <c r="K8" s="74"/>
      <c r="L8" s="74"/>
      <c r="M8" s="74"/>
      <c r="N8" s="74"/>
      <c r="O8" s="74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74"/>
      <c r="V8" s="74"/>
    </row>
    <row r="9" spans="1:22" ht="15.75" thickBot="1" x14ac:dyDescent="0.3">
      <c r="A9" s="75"/>
      <c r="B9" s="77"/>
      <c r="C9" s="77"/>
      <c r="D9" s="77"/>
      <c r="E9" s="77"/>
      <c r="F9" s="77"/>
      <c r="G9" s="77"/>
      <c r="H9" s="75"/>
      <c r="I9" s="75"/>
      <c r="J9" s="75"/>
      <c r="K9" s="75"/>
      <c r="L9" s="75"/>
      <c r="M9" s="75"/>
      <c r="N9" s="75"/>
      <c r="O9" s="75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75"/>
      <c r="V9" s="75"/>
    </row>
    <row r="10" spans="1:22" ht="15.75" thickTop="1" x14ac:dyDescent="0.25">
      <c r="A10" s="75"/>
      <c r="B10" s="76"/>
      <c r="C10" s="1505"/>
      <c r="D10" s="1507" t="s">
        <v>357</v>
      </c>
      <c r="E10" s="1508"/>
      <c r="F10" s="1471" t="s">
        <v>129</v>
      </c>
      <c r="G10" s="76"/>
      <c r="H10" s="75"/>
      <c r="I10" s="75"/>
      <c r="J10" s="75"/>
      <c r="K10" s="75"/>
      <c r="L10" s="75"/>
      <c r="M10" s="75"/>
      <c r="N10" s="75"/>
      <c r="O10" s="75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75"/>
      <c r="V10" s="75"/>
    </row>
    <row r="11" spans="1:22" ht="15.75" thickBot="1" x14ac:dyDescent="0.3">
      <c r="A11" s="75"/>
      <c r="B11" s="76"/>
      <c r="C11" s="1506"/>
      <c r="D11" s="1509" t="s">
        <v>358</v>
      </c>
      <c r="E11" s="1510"/>
      <c r="F11" s="1493"/>
      <c r="G11" s="76"/>
      <c r="H11" s="75"/>
      <c r="I11" s="75"/>
      <c r="J11" s="75"/>
      <c r="K11" s="75"/>
      <c r="L11" s="75"/>
      <c r="M11" s="75"/>
      <c r="N11" s="75"/>
      <c r="O11" s="75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75"/>
      <c r="V11" s="75"/>
    </row>
    <row r="12" spans="1:22" x14ac:dyDescent="0.25">
      <c r="A12" s="75"/>
      <c r="B12" s="76"/>
      <c r="C12" s="297" t="s">
        <v>163</v>
      </c>
      <c r="D12" s="1477"/>
      <c r="E12" s="1478"/>
      <c r="F12" s="86"/>
      <c r="G12" s="76"/>
      <c r="H12" s="75"/>
      <c r="I12" s="75"/>
      <c r="J12" s="75"/>
      <c r="K12" s="75"/>
      <c r="L12" s="75"/>
      <c r="M12" s="75"/>
      <c r="N12" s="75"/>
      <c r="O12" s="75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75"/>
      <c r="V12" s="75"/>
    </row>
    <row r="13" spans="1:22" x14ac:dyDescent="0.25">
      <c r="A13" s="75"/>
      <c r="B13" s="76"/>
      <c r="C13" s="298" t="s">
        <v>163</v>
      </c>
      <c r="D13" s="1476"/>
      <c r="E13" s="1476"/>
      <c r="F13" s="87"/>
      <c r="G13" s="76"/>
      <c r="H13" s="75"/>
      <c r="I13" s="75"/>
      <c r="J13" s="75"/>
      <c r="K13" s="75"/>
      <c r="L13" s="75"/>
      <c r="M13" s="75"/>
      <c r="N13" s="75"/>
      <c r="O13" s="75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75"/>
      <c r="V13" s="75"/>
    </row>
    <row r="14" spans="1:22" x14ac:dyDescent="0.25">
      <c r="A14" s="75"/>
      <c r="B14" s="76"/>
      <c r="C14" s="298" t="s">
        <v>163</v>
      </c>
      <c r="D14" s="1475"/>
      <c r="E14" s="1476"/>
      <c r="F14" s="87"/>
      <c r="G14" s="76"/>
      <c r="H14" s="75"/>
      <c r="I14" s="75"/>
      <c r="J14" s="75"/>
      <c r="K14" s="75"/>
      <c r="L14" s="75"/>
      <c r="M14" s="75"/>
      <c r="N14" s="75"/>
      <c r="O14" s="75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75"/>
      <c r="V14" s="75"/>
    </row>
    <row r="15" spans="1:22" x14ac:dyDescent="0.25">
      <c r="A15" s="75"/>
      <c r="B15" s="76"/>
      <c r="C15" s="298" t="s">
        <v>163</v>
      </c>
      <c r="D15" s="1475"/>
      <c r="E15" s="1476"/>
      <c r="F15" s="87"/>
      <c r="G15" s="76"/>
      <c r="H15" s="75"/>
      <c r="I15" s="75"/>
      <c r="J15" s="75"/>
      <c r="K15" s="75"/>
      <c r="L15" s="75"/>
      <c r="M15" s="75"/>
      <c r="N15" s="75"/>
      <c r="O15" s="75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75"/>
      <c r="V15" s="75"/>
    </row>
    <row r="16" spans="1:22" x14ac:dyDescent="0.25">
      <c r="A16" s="75"/>
      <c r="B16" s="76"/>
      <c r="C16" s="298" t="s">
        <v>163</v>
      </c>
      <c r="D16" s="1475"/>
      <c r="E16" s="1476"/>
      <c r="F16" s="87"/>
      <c r="G16" s="76"/>
      <c r="H16" s="75"/>
      <c r="I16" s="75"/>
      <c r="J16" s="75"/>
      <c r="K16" s="75"/>
      <c r="L16" s="75"/>
      <c r="M16" s="75"/>
      <c r="N16" s="75"/>
      <c r="O16" s="75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75"/>
      <c r="V16" s="75"/>
    </row>
    <row r="17" spans="1:22" x14ac:dyDescent="0.25">
      <c r="A17" s="75"/>
      <c r="B17" s="76"/>
      <c r="C17" s="298" t="s">
        <v>163</v>
      </c>
      <c r="D17" s="1475"/>
      <c r="E17" s="1476"/>
      <c r="F17" s="87"/>
      <c r="G17" s="76"/>
      <c r="H17" s="75"/>
      <c r="I17" s="75"/>
      <c r="J17" s="75"/>
      <c r="K17" s="75"/>
      <c r="L17" s="75"/>
      <c r="M17" s="75"/>
      <c r="N17" s="75"/>
      <c r="O17" s="75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75"/>
      <c r="V17" s="75"/>
    </row>
    <row r="18" spans="1:22" x14ac:dyDescent="0.25">
      <c r="A18" s="75"/>
      <c r="B18" s="76"/>
      <c r="C18" s="298" t="s">
        <v>163</v>
      </c>
      <c r="D18" s="1475"/>
      <c r="E18" s="1476"/>
      <c r="F18" s="87"/>
      <c r="G18" s="76"/>
      <c r="H18" s="75"/>
      <c r="I18" s="75"/>
      <c r="J18" s="75"/>
      <c r="K18" s="75"/>
      <c r="L18" s="75"/>
      <c r="M18" s="75"/>
      <c r="N18" s="75"/>
      <c r="O18" s="75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75"/>
      <c r="V18" s="75"/>
    </row>
    <row r="19" spans="1:22" x14ac:dyDescent="0.25">
      <c r="A19" s="74"/>
      <c r="B19" s="76"/>
      <c r="C19" s="298" t="s">
        <v>163</v>
      </c>
      <c r="D19" s="1475"/>
      <c r="E19" s="1476"/>
      <c r="F19" s="87"/>
      <c r="G19" s="76"/>
      <c r="H19" s="74"/>
      <c r="I19" s="74"/>
      <c r="J19" s="74"/>
      <c r="K19" s="74"/>
      <c r="L19" s="74"/>
      <c r="M19" s="74"/>
      <c r="N19" s="74"/>
      <c r="O19" s="74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74"/>
      <c r="V19" s="74"/>
    </row>
    <row r="20" spans="1:22" x14ac:dyDescent="0.25">
      <c r="A20" s="75"/>
      <c r="B20" s="76"/>
      <c r="C20" s="298" t="s">
        <v>163</v>
      </c>
      <c r="D20" s="1475"/>
      <c r="E20" s="1476"/>
      <c r="F20" s="87"/>
      <c r="G20" s="76"/>
      <c r="H20" s="75"/>
      <c r="I20" s="75"/>
      <c r="J20" s="75"/>
      <c r="K20" s="75"/>
      <c r="L20" s="75"/>
      <c r="M20" s="75"/>
      <c r="N20" s="75"/>
      <c r="O20" s="75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75"/>
      <c r="V20" s="75"/>
    </row>
    <row r="21" spans="1:22" ht="15.75" thickBot="1" x14ac:dyDescent="0.3">
      <c r="A21" s="75"/>
      <c r="B21" s="76"/>
      <c r="C21" s="299" t="s">
        <v>163</v>
      </c>
      <c r="D21" s="1465"/>
      <c r="E21" s="1466"/>
      <c r="F21" s="86"/>
      <c r="G21" s="76"/>
      <c r="H21" s="75"/>
      <c r="I21" s="75"/>
      <c r="J21" s="75"/>
      <c r="K21" s="75"/>
      <c r="L21" s="75"/>
      <c r="M21" s="75"/>
      <c r="N21" s="75"/>
      <c r="O21" s="75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75"/>
      <c r="V21" s="75"/>
    </row>
    <row r="22" spans="1:22" ht="15.75" thickBot="1" x14ac:dyDescent="0.3">
      <c r="A22" s="75"/>
      <c r="B22" s="76"/>
      <c r="C22" s="82"/>
      <c r="D22" s="83"/>
      <c r="E22" s="84" t="s">
        <v>359</v>
      </c>
      <c r="F22" s="88">
        <f>SUM(F12:F21)</f>
        <v>0</v>
      </c>
      <c r="G22" s="76"/>
      <c r="H22" s="75"/>
      <c r="I22" s="75"/>
      <c r="J22" s="75"/>
      <c r="K22" s="75"/>
      <c r="L22" s="75"/>
      <c r="M22" s="75"/>
      <c r="N22" s="75"/>
      <c r="O22" s="75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75"/>
      <c r="V22" s="75"/>
    </row>
    <row r="23" spans="1:22" ht="15.75" thickTop="1" x14ac:dyDescent="0.25">
      <c r="A23" s="75"/>
      <c r="B23" s="76"/>
      <c r="C23" s="889"/>
      <c r="D23" s="889"/>
      <c r="E23" s="861"/>
      <c r="F23" s="890"/>
      <c r="G23" s="76"/>
      <c r="H23" s="75"/>
      <c r="I23" s="75"/>
      <c r="J23" s="75"/>
      <c r="K23" s="75"/>
      <c r="L23" s="75"/>
      <c r="M23" s="75"/>
      <c r="N23" s="75"/>
      <c r="O23" s="75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75"/>
      <c r="V23" s="75"/>
    </row>
    <row r="24" spans="1:22" ht="15.75" thickBot="1" x14ac:dyDescent="0.3">
      <c r="A24" s="75"/>
      <c r="B24" s="76"/>
      <c r="C24" s="1498" t="s">
        <v>360</v>
      </c>
      <c r="D24" s="1499"/>
      <c r="E24" s="1499"/>
      <c r="F24" s="1499"/>
      <c r="G24" s="76"/>
      <c r="H24" s="75"/>
      <c r="I24" s="75"/>
      <c r="J24" s="75"/>
      <c r="K24" s="75"/>
      <c r="L24" s="75"/>
      <c r="M24" s="75"/>
      <c r="N24" s="75"/>
      <c r="O24" s="75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75"/>
      <c r="V24" s="75"/>
    </row>
    <row r="25" spans="1:22" ht="15.75" thickTop="1" x14ac:dyDescent="0.25">
      <c r="A25" s="75"/>
      <c r="B25" s="76"/>
      <c r="C25" s="79" t="s">
        <v>361</v>
      </c>
      <c r="D25" s="633"/>
      <c r="E25" s="1500" t="s">
        <v>362</v>
      </c>
      <c r="F25" s="1471" t="s">
        <v>129</v>
      </c>
      <c r="G25" s="76"/>
      <c r="H25" s="75"/>
      <c r="I25" s="75"/>
      <c r="J25" s="75"/>
      <c r="K25" s="75"/>
      <c r="L25" s="75"/>
      <c r="M25" s="75"/>
      <c r="N25" s="75"/>
      <c r="O25" s="75"/>
      <c r="P25" s="1053" t="s">
        <v>65</v>
      </c>
      <c r="Q25" s="89"/>
      <c r="R25" s="89"/>
      <c r="S25" s="1053" t="s">
        <v>80</v>
      </c>
      <c r="T25" s="1053" t="s">
        <v>65</v>
      </c>
      <c r="U25" s="75"/>
      <c r="V25" s="75"/>
    </row>
    <row r="26" spans="1:22" ht="15.75" thickBot="1" x14ac:dyDescent="0.3">
      <c r="A26" s="75"/>
      <c r="B26" s="76"/>
      <c r="C26" s="1501" t="s">
        <v>236</v>
      </c>
      <c r="D26" s="1502"/>
      <c r="E26" s="1383"/>
      <c r="F26" s="1493"/>
      <c r="G26" s="76"/>
      <c r="H26" s="75"/>
      <c r="I26" s="75"/>
      <c r="J26" s="75"/>
      <c r="K26" s="75"/>
      <c r="L26" s="75"/>
      <c r="M26" s="75"/>
      <c r="N26" s="75"/>
      <c r="O26" s="75"/>
      <c r="P26" s="1053" t="s">
        <v>72</v>
      </c>
      <c r="Q26" s="89"/>
      <c r="R26" s="89"/>
      <c r="S26" s="1053" t="s">
        <v>82</v>
      </c>
      <c r="T26" s="1053" t="s">
        <v>72</v>
      </c>
      <c r="U26" s="75"/>
      <c r="V26" s="75"/>
    </row>
    <row r="27" spans="1:22" x14ac:dyDescent="0.25">
      <c r="A27" s="75"/>
      <c r="B27" s="76"/>
      <c r="C27" s="1503"/>
      <c r="D27" s="1504"/>
      <c r="E27" s="963"/>
      <c r="F27" s="86"/>
      <c r="G27" s="76"/>
      <c r="H27" s="75"/>
      <c r="I27" s="75"/>
      <c r="J27" s="75"/>
      <c r="K27" s="75"/>
      <c r="L27" s="75"/>
      <c r="M27" s="75"/>
      <c r="N27" s="75"/>
      <c r="O27" s="75"/>
      <c r="P27" s="1053" t="s">
        <v>73</v>
      </c>
      <c r="Q27" s="89"/>
      <c r="R27" s="89"/>
      <c r="S27" s="1053" t="s">
        <v>83</v>
      </c>
      <c r="T27" s="1053" t="s">
        <v>73</v>
      </c>
      <c r="U27" s="75"/>
      <c r="V27" s="75"/>
    </row>
    <row r="28" spans="1:22" x14ac:dyDescent="0.25">
      <c r="A28" s="75"/>
      <c r="B28" s="76"/>
      <c r="C28" s="1494"/>
      <c r="D28" s="1495"/>
      <c r="E28" s="964"/>
      <c r="F28" s="87"/>
      <c r="G28" s="76"/>
      <c r="H28" s="75"/>
      <c r="I28" s="75"/>
      <c r="J28" s="75"/>
      <c r="K28" s="75"/>
      <c r="L28" s="75"/>
      <c r="M28" s="75"/>
      <c r="N28" s="75"/>
      <c r="O28" s="75"/>
      <c r="P28" s="1053" t="s">
        <v>75</v>
      </c>
      <c r="Q28" s="89"/>
      <c r="R28" s="89"/>
      <c r="S28" s="1053" t="s">
        <v>84</v>
      </c>
      <c r="T28" s="1053" t="s">
        <v>75</v>
      </c>
      <c r="U28" s="75"/>
      <c r="V28" s="75"/>
    </row>
    <row r="29" spans="1:22" x14ac:dyDescent="0.25">
      <c r="A29" s="75"/>
      <c r="B29" s="76"/>
      <c r="C29" s="1494"/>
      <c r="D29" s="1495"/>
      <c r="E29" s="964"/>
      <c r="F29" s="87"/>
      <c r="G29" s="76"/>
      <c r="H29" s="75"/>
      <c r="I29" s="75"/>
      <c r="J29" s="75"/>
      <c r="K29" s="75"/>
      <c r="L29" s="75"/>
      <c r="M29" s="75"/>
      <c r="N29" s="75"/>
      <c r="O29" s="75"/>
      <c r="P29" s="1053" t="s">
        <v>77</v>
      </c>
      <c r="Q29" s="89"/>
      <c r="R29" s="89"/>
      <c r="S29" s="1053" t="s">
        <v>89</v>
      </c>
      <c r="T29" s="1053" t="s">
        <v>77</v>
      </c>
      <c r="U29" s="75"/>
      <c r="V29" s="75"/>
    </row>
    <row r="30" spans="1:22" x14ac:dyDescent="0.25">
      <c r="A30" s="75"/>
      <c r="B30" s="76"/>
      <c r="C30" s="1494"/>
      <c r="D30" s="1495"/>
      <c r="E30" s="964"/>
      <c r="F30" s="87"/>
      <c r="G30" s="76"/>
      <c r="H30" s="75"/>
      <c r="I30" s="75"/>
      <c r="J30" s="75"/>
      <c r="K30" s="75"/>
      <c r="L30" s="75"/>
      <c r="M30" s="75"/>
      <c r="N30" s="75"/>
      <c r="O30" s="75"/>
      <c r="P30" s="1053" t="s">
        <v>79</v>
      </c>
      <c r="Q30" s="89"/>
      <c r="R30" s="89"/>
      <c r="S30" s="89"/>
      <c r="T30" s="1053" t="s">
        <v>79</v>
      </c>
      <c r="U30" s="75"/>
      <c r="V30" s="75"/>
    </row>
    <row r="31" spans="1:22" x14ac:dyDescent="0.25">
      <c r="A31" s="75"/>
      <c r="B31" s="76"/>
      <c r="C31" s="1494"/>
      <c r="D31" s="1495"/>
      <c r="E31" s="964"/>
      <c r="F31" s="87"/>
      <c r="G31" s="76"/>
      <c r="H31" s="75"/>
      <c r="I31" s="75"/>
      <c r="J31" s="75"/>
      <c r="K31" s="75"/>
      <c r="L31" s="75"/>
      <c r="M31" s="75"/>
      <c r="N31" s="75"/>
      <c r="O31" s="75"/>
      <c r="P31" s="1053" t="s">
        <v>80</v>
      </c>
      <c r="Q31" s="89"/>
      <c r="R31" s="89"/>
      <c r="S31" s="89"/>
      <c r="T31" s="1053" t="s">
        <v>80</v>
      </c>
      <c r="U31" s="75"/>
      <c r="V31" s="75"/>
    </row>
    <row r="32" spans="1:22" x14ac:dyDescent="0.25">
      <c r="A32" s="75"/>
      <c r="B32" s="76"/>
      <c r="C32" s="1494"/>
      <c r="D32" s="1495"/>
      <c r="E32" s="964"/>
      <c r="F32" s="87"/>
      <c r="G32" s="76"/>
      <c r="H32" s="75"/>
      <c r="I32" s="75"/>
      <c r="J32" s="75"/>
      <c r="K32" s="75"/>
      <c r="L32" s="75"/>
      <c r="M32" s="75"/>
      <c r="N32" s="75"/>
      <c r="O32" s="75"/>
      <c r="P32" s="1053" t="s">
        <v>82</v>
      </c>
      <c r="Q32" s="89"/>
      <c r="R32" s="89"/>
      <c r="S32" s="89"/>
      <c r="T32" s="1053" t="s">
        <v>82</v>
      </c>
      <c r="U32" s="75"/>
      <c r="V32" s="75"/>
    </row>
    <row r="33" spans="1:22" x14ac:dyDescent="0.25">
      <c r="A33" s="75"/>
      <c r="B33" s="76"/>
      <c r="C33" s="1494"/>
      <c r="D33" s="1495"/>
      <c r="E33" s="964"/>
      <c r="F33" s="87"/>
      <c r="G33" s="76"/>
      <c r="H33" s="75"/>
      <c r="I33" s="75"/>
      <c r="J33" s="75"/>
      <c r="K33" s="75"/>
      <c r="L33" s="75"/>
      <c r="M33" s="75"/>
      <c r="N33" s="75"/>
      <c r="O33" s="75"/>
      <c r="P33" s="1053" t="s">
        <v>83</v>
      </c>
      <c r="Q33" s="89"/>
      <c r="R33" s="89"/>
      <c r="S33" s="89"/>
      <c r="T33" s="1053" t="s">
        <v>83</v>
      </c>
      <c r="U33" s="75"/>
      <c r="V33" s="75"/>
    </row>
    <row r="34" spans="1:22" x14ac:dyDescent="0.25">
      <c r="A34" s="75"/>
      <c r="B34" s="76"/>
      <c r="C34" s="1494"/>
      <c r="D34" s="1495"/>
      <c r="E34" s="964"/>
      <c r="F34" s="87"/>
      <c r="G34" s="76"/>
      <c r="H34" s="75"/>
      <c r="I34" s="75"/>
      <c r="J34" s="75"/>
      <c r="K34" s="75"/>
      <c r="L34" s="75"/>
      <c r="M34" s="75"/>
      <c r="N34" s="75"/>
      <c r="O34" s="75"/>
      <c r="P34" s="1053" t="s">
        <v>84</v>
      </c>
      <c r="Q34" s="89"/>
      <c r="R34" s="89"/>
      <c r="S34" s="89"/>
      <c r="T34" s="1053" t="s">
        <v>84</v>
      </c>
      <c r="U34" s="75"/>
      <c r="V34" s="75"/>
    </row>
    <row r="35" spans="1:22" x14ac:dyDescent="0.25">
      <c r="A35" s="75"/>
      <c r="B35" s="76"/>
      <c r="C35" s="1494"/>
      <c r="D35" s="1495"/>
      <c r="E35" s="964"/>
      <c r="F35" s="87"/>
      <c r="G35" s="76"/>
      <c r="H35" s="75"/>
      <c r="I35" s="75"/>
      <c r="J35" s="75"/>
      <c r="K35" s="75"/>
      <c r="L35" s="75"/>
      <c r="M35" s="75"/>
      <c r="N35" s="75"/>
      <c r="O35" s="75"/>
      <c r="P35" s="1053" t="s">
        <v>86</v>
      </c>
      <c r="Q35" s="89"/>
      <c r="R35" s="89"/>
      <c r="S35" s="89"/>
      <c r="T35" s="1053" t="s">
        <v>86</v>
      </c>
      <c r="U35" s="75"/>
      <c r="V35" s="75"/>
    </row>
    <row r="36" spans="1:22" x14ac:dyDescent="0.25">
      <c r="A36" s="75"/>
      <c r="B36" s="76"/>
      <c r="C36" s="1494"/>
      <c r="D36" s="1495"/>
      <c r="E36" s="964"/>
      <c r="F36" s="87"/>
      <c r="G36" s="76"/>
      <c r="H36" s="75"/>
      <c r="I36" s="75"/>
      <c r="J36" s="75"/>
      <c r="K36" s="75"/>
      <c r="L36" s="75"/>
      <c r="M36" s="75"/>
      <c r="N36" s="75"/>
      <c r="O36" s="75"/>
      <c r="P36" s="1053" t="s">
        <v>87</v>
      </c>
      <c r="Q36" s="89"/>
      <c r="R36" s="89"/>
      <c r="S36" s="89"/>
      <c r="T36" s="1053" t="s">
        <v>87</v>
      </c>
      <c r="U36" s="75"/>
      <c r="V36" s="75"/>
    </row>
    <row r="37" spans="1:22" x14ac:dyDescent="0.25">
      <c r="A37" s="75"/>
      <c r="B37" s="76"/>
      <c r="C37" s="1494"/>
      <c r="D37" s="1495"/>
      <c r="E37" s="964"/>
      <c r="F37" s="87"/>
      <c r="G37" s="76"/>
      <c r="H37" s="75"/>
      <c r="I37" s="75"/>
      <c r="J37" s="75"/>
      <c r="K37" s="75"/>
      <c r="L37" s="75"/>
      <c r="M37" s="75"/>
      <c r="N37" s="75"/>
      <c r="O37" s="75"/>
      <c r="P37" s="1053" t="s">
        <v>89</v>
      </c>
      <c r="Q37" s="89"/>
      <c r="R37" s="89"/>
      <c r="S37" s="89"/>
      <c r="T37" s="1053" t="s">
        <v>88</v>
      </c>
      <c r="U37" s="75"/>
      <c r="V37" s="75"/>
    </row>
    <row r="38" spans="1:22" x14ac:dyDescent="0.25">
      <c r="A38" s="74"/>
      <c r="B38" s="76"/>
      <c r="C38" s="1494"/>
      <c r="D38" s="1495"/>
      <c r="E38" s="964"/>
      <c r="F38" s="87"/>
      <c r="G38" s="76"/>
      <c r="H38" s="74"/>
      <c r="I38" s="74"/>
      <c r="J38" s="74"/>
      <c r="K38" s="74"/>
      <c r="L38" s="74"/>
      <c r="M38" s="74"/>
      <c r="N38" s="74"/>
      <c r="O38" s="74"/>
      <c r="P38" s="89"/>
      <c r="Q38" s="89"/>
      <c r="R38" s="89"/>
      <c r="S38" s="89"/>
      <c r="T38" s="1053" t="s">
        <v>89</v>
      </c>
      <c r="U38" s="74"/>
      <c r="V38" s="74"/>
    </row>
    <row r="39" spans="1:22" x14ac:dyDescent="0.25">
      <c r="A39" s="75"/>
      <c r="B39" s="76"/>
      <c r="C39" s="1494"/>
      <c r="D39" s="1495"/>
      <c r="E39" s="964"/>
      <c r="F39" s="87"/>
      <c r="G39" s="76"/>
      <c r="H39" s="75"/>
      <c r="I39" s="75"/>
      <c r="J39" s="75"/>
      <c r="K39" s="75"/>
      <c r="L39" s="75"/>
      <c r="M39" s="75"/>
      <c r="N39" s="75"/>
      <c r="O39" s="75"/>
      <c r="Q39" s="89"/>
      <c r="R39" s="89"/>
      <c r="S39" s="89"/>
      <c r="T39" s="89"/>
      <c r="U39" s="75"/>
      <c r="V39" s="75"/>
    </row>
    <row r="40" spans="1:22" x14ac:dyDescent="0.25">
      <c r="A40" s="75"/>
      <c r="B40" s="76"/>
      <c r="C40" s="1494"/>
      <c r="D40" s="1495"/>
      <c r="E40" s="964"/>
      <c r="F40" s="87"/>
      <c r="G40" s="76"/>
      <c r="H40" s="75"/>
      <c r="I40" s="75"/>
      <c r="J40" s="75"/>
      <c r="K40" s="75"/>
      <c r="L40" s="75"/>
      <c r="M40" s="75"/>
      <c r="N40" s="75"/>
      <c r="O40" s="75"/>
      <c r="P40" s="89"/>
      <c r="Q40" s="89"/>
      <c r="R40" s="89"/>
      <c r="S40" s="89"/>
      <c r="T40" s="962"/>
      <c r="U40" s="75"/>
      <c r="V40" s="75"/>
    </row>
    <row r="41" spans="1:22" ht="15.75" thickBot="1" x14ac:dyDescent="0.3">
      <c r="A41" s="75"/>
      <c r="B41" s="76"/>
      <c r="C41" s="1496"/>
      <c r="D41" s="1497"/>
      <c r="E41" s="965"/>
      <c r="F41" s="86"/>
      <c r="G41" s="76"/>
      <c r="H41" s="75"/>
      <c r="I41" s="75"/>
      <c r="J41" s="75"/>
      <c r="K41" s="75"/>
      <c r="L41" s="75"/>
      <c r="M41" s="75"/>
      <c r="N41" s="75"/>
      <c r="O41" s="75"/>
      <c r="P41" s="89"/>
      <c r="Q41" s="89"/>
      <c r="R41" s="89"/>
      <c r="S41" s="89"/>
      <c r="T41" s="89"/>
      <c r="U41" s="75"/>
      <c r="V41" s="75"/>
    </row>
    <row r="42" spans="1:22" ht="15.75" thickBot="1" x14ac:dyDescent="0.3">
      <c r="A42" s="75"/>
      <c r="B42" s="76"/>
      <c r="C42" s="82"/>
      <c r="D42" s="83"/>
      <c r="E42" s="84" t="s">
        <v>363</v>
      </c>
      <c r="F42" s="88">
        <f>SUM(F27:F41)</f>
        <v>0</v>
      </c>
      <c r="G42" s="76"/>
      <c r="H42" s="75"/>
      <c r="I42" s="75"/>
      <c r="J42" s="75"/>
      <c r="K42" s="75"/>
      <c r="L42" s="75"/>
      <c r="M42" s="75"/>
      <c r="N42" s="75"/>
      <c r="O42" s="75"/>
      <c r="P42" s="89"/>
      <c r="Q42" s="89"/>
      <c r="R42" s="89"/>
      <c r="S42" s="89"/>
      <c r="T42" s="89"/>
      <c r="U42" s="75"/>
      <c r="V42" s="75"/>
    </row>
    <row r="43" spans="1:22" ht="16.5" thickTop="1" thickBot="1" x14ac:dyDescent="0.3">
      <c r="A43" s="75"/>
      <c r="B43" s="77"/>
      <c r="C43" s="77"/>
      <c r="D43" s="888"/>
      <c r="E43" s="77"/>
      <c r="F43" s="77"/>
      <c r="G43" s="77"/>
      <c r="H43" s="75"/>
      <c r="I43" s="75"/>
      <c r="J43" s="75"/>
      <c r="K43" s="75"/>
      <c r="L43" s="75"/>
      <c r="M43" s="75"/>
      <c r="N43" s="75"/>
      <c r="O43" s="75"/>
      <c r="P43" s="89"/>
      <c r="Q43" s="89"/>
      <c r="R43" s="89"/>
      <c r="S43" s="89"/>
      <c r="T43" s="89"/>
      <c r="U43" s="75"/>
      <c r="V43" s="75"/>
    </row>
    <row r="44" spans="1:22" ht="15.75" thickTop="1" x14ac:dyDescent="0.25">
      <c r="A44" s="75"/>
      <c r="B44" s="76"/>
      <c r="C44" s="79" t="s">
        <v>127</v>
      </c>
      <c r="D44" s="80"/>
      <c r="E44" s="1491" t="s">
        <v>128</v>
      </c>
      <c r="F44" s="1471" t="s">
        <v>129</v>
      </c>
      <c r="G44" s="76"/>
      <c r="H44" s="75"/>
      <c r="I44" s="75"/>
      <c r="J44" s="75"/>
      <c r="K44" s="75"/>
      <c r="L44" s="75"/>
      <c r="M44" s="75"/>
      <c r="N44" s="75"/>
      <c r="O44" s="75"/>
      <c r="P44" s="89"/>
      <c r="Q44" s="89"/>
      <c r="R44" s="89"/>
      <c r="S44" s="89"/>
      <c r="T44" s="89"/>
      <c r="U44" s="75"/>
      <c r="V44" s="75"/>
    </row>
    <row r="45" spans="1:22" ht="15.75" thickBot="1" x14ac:dyDescent="0.3">
      <c r="A45" s="75"/>
      <c r="B45" s="76"/>
      <c r="C45" s="81" t="s">
        <v>130</v>
      </c>
      <c r="D45" s="78"/>
      <c r="E45" s="1492"/>
      <c r="F45" s="1493"/>
      <c r="G45" s="76"/>
      <c r="H45" s="75"/>
      <c r="I45" s="75"/>
      <c r="J45" s="75"/>
      <c r="K45" s="75"/>
      <c r="L45" s="75"/>
      <c r="M45" s="75"/>
      <c r="N45" s="75"/>
      <c r="O45" s="75"/>
      <c r="P45" s="89"/>
      <c r="Q45" s="89"/>
      <c r="R45" s="89"/>
      <c r="S45" s="89"/>
      <c r="T45" s="89"/>
      <c r="U45" s="75"/>
      <c r="V45" s="75"/>
    </row>
    <row r="46" spans="1:22" ht="15" customHeight="1" x14ac:dyDescent="0.25">
      <c r="A46" s="75"/>
      <c r="B46" s="76"/>
      <c r="C46" s="1477" t="s">
        <v>719</v>
      </c>
      <c r="D46" s="1478"/>
      <c r="E46" s="1058"/>
      <c r="F46" s="86">
        <v>68.42</v>
      </c>
      <c r="G46" s="76"/>
      <c r="H46" s="75"/>
      <c r="I46" s="75"/>
      <c r="J46" s="75"/>
      <c r="K46" s="75"/>
      <c r="L46" s="75"/>
      <c r="M46" s="75"/>
      <c r="N46" s="75"/>
      <c r="O46" s="75"/>
      <c r="P46" s="89"/>
      <c r="Q46" s="89"/>
      <c r="R46" s="89"/>
      <c r="S46" s="89"/>
      <c r="T46" s="89"/>
      <c r="U46" s="75"/>
      <c r="V46" s="75"/>
    </row>
    <row r="47" spans="1:22" x14ac:dyDescent="0.25">
      <c r="A47" s="75"/>
      <c r="B47" s="76"/>
      <c r="C47" s="1489"/>
      <c r="D47" s="1490"/>
      <c r="E47" s="1055"/>
      <c r="F47" s="87"/>
      <c r="G47" s="76"/>
      <c r="H47" s="75"/>
      <c r="I47" s="75"/>
      <c r="J47" s="75"/>
      <c r="K47" s="75"/>
      <c r="L47" s="75"/>
      <c r="M47" s="75"/>
      <c r="N47" s="75"/>
      <c r="O47" s="75"/>
      <c r="S47" s="89"/>
      <c r="U47" s="75"/>
      <c r="V47" s="75"/>
    </row>
    <row r="48" spans="1:22" x14ac:dyDescent="0.25">
      <c r="A48" s="75"/>
      <c r="B48" s="76"/>
      <c r="C48" s="1489"/>
      <c r="D48" s="1490"/>
      <c r="E48" s="1055"/>
      <c r="F48" s="87"/>
      <c r="G48" s="76"/>
      <c r="H48" s="75"/>
      <c r="I48" s="75"/>
      <c r="J48" s="75"/>
      <c r="K48" s="75"/>
      <c r="L48" s="75"/>
      <c r="M48" s="75"/>
      <c r="N48" s="75"/>
      <c r="O48" s="75"/>
      <c r="S48" s="89"/>
      <c r="U48" s="75"/>
      <c r="V48" s="75"/>
    </row>
    <row r="49" spans="1:22" x14ac:dyDescent="0.25">
      <c r="A49" s="75"/>
      <c r="B49" s="76"/>
      <c r="C49" s="1489"/>
      <c r="D49" s="1490"/>
      <c r="E49" s="1055"/>
      <c r="F49" s="87"/>
      <c r="G49" s="76"/>
      <c r="H49" s="75"/>
      <c r="I49" s="75"/>
      <c r="J49" s="75"/>
      <c r="K49" s="75"/>
      <c r="L49" s="75"/>
      <c r="M49" s="75"/>
      <c r="N49" s="75"/>
      <c r="O49" s="75"/>
      <c r="U49" s="75"/>
      <c r="V49" s="75"/>
    </row>
    <row r="50" spans="1:22" x14ac:dyDescent="0.25">
      <c r="A50" s="75"/>
      <c r="B50" s="76"/>
      <c r="C50" s="1489"/>
      <c r="D50" s="1490"/>
      <c r="E50" s="1055"/>
      <c r="F50" s="87"/>
      <c r="G50" s="76"/>
      <c r="H50" s="75"/>
      <c r="I50" s="75"/>
      <c r="J50" s="75"/>
      <c r="K50" s="75"/>
      <c r="L50" s="75"/>
      <c r="M50" s="75"/>
      <c r="N50" s="75"/>
      <c r="O50" s="75"/>
      <c r="U50" s="75"/>
      <c r="V50" s="75"/>
    </row>
    <row r="51" spans="1:22" x14ac:dyDescent="0.25">
      <c r="A51" s="75"/>
      <c r="B51" s="76"/>
      <c r="C51" s="1489"/>
      <c r="D51" s="1490"/>
      <c r="E51" s="1055"/>
      <c r="F51" s="87"/>
      <c r="G51" s="76"/>
      <c r="H51" s="75"/>
      <c r="I51" s="75"/>
      <c r="J51" s="75"/>
      <c r="K51" s="75"/>
      <c r="L51" s="75"/>
      <c r="M51" s="75"/>
      <c r="N51" s="75"/>
      <c r="O51" s="75"/>
      <c r="U51" s="75"/>
      <c r="V51" s="75"/>
    </row>
    <row r="52" spans="1:22" x14ac:dyDescent="0.25">
      <c r="A52" s="75"/>
      <c r="B52" s="76"/>
      <c r="C52" s="1489"/>
      <c r="D52" s="1490"/>
      <c r="E52" s="1055"/>
      <c r="F52" s="87"/>
      <c r="G52" s="76"/>
      <c r="H52" s="75"/>
      <c r="I52" s="75"/>
      <c r="J52" s="75"/>
      <c r="K52" s="75"/>
      <c r="L52" s="75"/>
      <c r="M52" s="75"/>
      <c r="N52" s="75"/>
      <c r="O52" s="75"/>
      <c r="U52" s="75"/>
      <c r="V52" s="75"/>
    </row>
    <row r="53" spans="1:22" x14ac:dyDescent="0.25">
      <c r="A53" s="75"/>
      <c r="B53" s="76"/>
      <c r="C53" s="1489"/>
      <c r="D53" s="1490"/>
      <c r="E53" s="1055"/>
      <c r="F53" s="87"/>
      <c r="G53" s="76"/>
      <c r="H53" s="75"/>
      <c r="I53" s="75"/>
      <c r="J53" s="75"/>
      <c r="K53" s="75"/>
      <c r="L53" s="75"/>
      <c r="M53" s="75"/>
      <c r="N53" s="75"/>
      <c r="O53" s="75"/>
      <c r="U53" s="75"/>
      <c r="V53" s="75"/>
    </row>
    <row r="54" spans="1:22" x14ac:dyDescent="0.25">
      <c r="A54" s="75"/>
      <c r="B54" s="76"/>
      <c r="C54" s="1489"/>
      <c r="D54" s="1490"/>
      <c r="E54" s="1055"/>
      <c r="F54" s="87"/>
      <c r="G54" s="76"/>
      <c r="H54" s="75"/>
      <c r="I54" s="75"/>
      <c r="J54" s="75"/>
      <c r="K54" s="75"/>
      <c r="L54" s="75"/>
      <c r="M54" s="75"/>
      <c r="N54" s="75"/>
      <c r="O54" s="75"/>
      <c r="U54" s="75"/>
      <c r="V54" s="75"/>
    </row>
    <row r="55" spans="1:22" ht="15.75" thickBot="1" x14ac:dyDescent="0.3">
      <c r="A55" s="75"/>
      <c r="B55" s="76"/>
      <c r="C55" s="1487"/>
      <c r="D55" s="1488"/>
      <c r="E55" s="1056"/>
      <c r="F55" s="86"/>
      <c r="G55" s="76"/>
      <c r="H55" s="75"/>
      <c r="I55" s="75"/>
      <c r="J55" s="75"/>
      <c r="K55" s="75"/>
      <c r="L55" s="75"/>
      <c r="M55" s="75"/>
      <c r="N55" s="75"/>
      <c r="O55" s="75"/>
      <c r="U55" s="75"/>
      <c r="V55" s="75"/>
    </row>
    <row r="56" spans="1:22" ht="15.75" thickBot="1" x14ac:dyDescent="0.3">
      <c r="A56" s="75"/>
      <c r="B56" s="76"/>
      <c r="C56" s="82"/>
      <c r="D56" s="83"/>
      <c r="E56" s="84" t="s">
        <v>131</v>
      </c>
      <c r="F56" s="88">
        <f>SUM(F46:F55)</f>
        <v>68.42</v>
      </c>
      <c r="G56" s="76"/>
      <c r="H56" s="75"/>
      <c r="I56" s="75"/>
      <c r="J56" s="75"/>
      <c r="K56" s="75"/>
      <c r="L56" s="75"/>
      <c r="M56" s="75"/>
      <c r="N56" s="75"/>
      <c r="O56" s="75"/>
      <c r="U56" s="75"/>
      <c r="V56" s="75"/>
    </row>
    <row r="57" spans="1:22" ht="15.75" thickTop="1" x14ac:dyDescent="0.25">
      <c r="A57" s="75"/>
      <c r="B57" s="76"/>
      <c r="C57" s="1463" t="s">
        <v>132</v>
      </c>
      <c r="D57" s="1463"/>
      <c r="E57" s="1463"/>
      <c r="F57" s="1463"/>
      <c r="G57" s="76"/>
      <c r="H57" s="75"/>
      <c r="I57" s="75"/>
      <c r="J57" s="75"/>
      <c r="K57" s="75"/>
      <c r="L57" s="75"/>
      <c r="M57" s="75"/>
      <c r="N57" s="75"/>
      <c r="O57" s="75"/>
      <c r="U57" s="75"/>
      <c r="V57" s="75"/>
    </row>
    <row r="58" spans="1:22" x14ac:dyDescent="0.25">
      <c r="A58" s="75"/>
      <c r="B58" s="76"/>
      <c r="C58" s="1464" t="s">
        <v>364</v>
      </c>
      <c r="D58" s="1464"/>
      <c r="E58" s="1464"/>
      <c r="F58" s="1464"/>
      <c r="G58" s="76"/>
      <c r="H58" s="75"/>
      <c r="I58" s="75"/>
      <c r="J58" s="75"/>
      <c r="K58" s="75"/>
      <c r="L58" s="75"/>
      <c r="M58" s="75"/>
      <c r="N58" s="75"/>
      <c r="O58" s="75"/>
      <c r="U58" s="75"/>
      <c r="V58" s="75"/>
    </row>
    <row r="59" spans="1:22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U59" s="75"/>
      <c r="V59" s="75"/>
    </row>
    <row r="60" spans="1:22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U60" s="75"/>
      <c r="V60" s="75"/>
    </row>
    <row r="61" spans="1:22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U61" s="75"/>
      <c r="V61" s="75"/>
    </row>
    <row r="62" spans="1:22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U62" s="75"/>
      <c r="V62" s="75"/>
    </row>
    <row r="63" spans="1:22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U63" s="75"/>
      <c r="V63" s="75"/>
    </row>
    <row r="64" spans="1:22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U64" s="75"/>
      <c r="V64" s="75"/>
    </row>
    <row r="65" spans="1:22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U65" s="75"/>
      <c r="V65" s="75"/>
    </row>
    <row r="66" spans="1:22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U66" s="75"/>
      <c r="V66" s="75"/>
    </row>
    <row r="67" spans="1:22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U67" s="75"/>
      <c r="V67" s="75"/>
    </row>
    <row r="68" spans="1:22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U68" s="75"/>
      <c r="V68" s="75"/>
    </row>
    <row r="69" spans="1:22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U69" s="75"/>
      <c r="V69" s="75"/>
    </row>
  </sheetData>
  <sheetProtection password="C8CD" sheet="1" objects="1" scenarios="1"/>
  <mergeCells count="51">
    <mergeCell ref="C3:F3"/>
    <mergeCell ref="C4:F4"/>
    <mergeCell ref="C6:F6"/>
    <mergeCell ref="C8:F8"/>
    <mergeCell ref="C10:C11"/>
    <mergeCell ref="D10:E10"/>
    <mergeCell ref="F10:F1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4:F24"/>
    <mergeCell ref="E25:E26"/>
    <mergeCell ref="F25:F26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2:D52"/>
    <mergeCell ref="C39:D39"/>
    <mergeCell ref="C40:D40"/>
    <mergeCell ref="C41:D41"/>
    <mergeCell ref="E44:E45"/>
    <mergeCell ref="F44:F45"/>
    <mergeCell ref="C46:D46"/>
    <mergeCell ref="C53:D53"/>
    <mergeCell ref="C54:D54"/>
    <mergeCell ref="C55:D55"/>
    <mergeCell ref="C57:F57"/>
    <mergeCell ref="C58:F58"/>
    <mergeCell ref="C47:D47"/>
    <mergeCell ref="C48:D48"/>
    <mergeCell ref="C49:D49"/>
    <mergeCell ref="C50:D50"/>
    <mergeCell ref="C51:D51"/>
  </mergeCells>
  <conditionalFormatting sqref="F12:F21 F27:F41 F46:F55">
    <cfRule type="cellIs" dxfId="8" priority="1" stopIfTrue="1" operator="lessThan">
      <formula>0</formula>
    </cfRule>
  </conditionalFormatting>
  <dataValidations count="1">
    <dataValidation type="decimal" operator="greaterThanOrEqual" allowBlank="1" showInputMessage="1" showErrorMessage="1" error="Enter a dollar amount." sqref="F27:F41 F12:F21 F46:F55">
      <formula1>-9999999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9" orientation="portrait" blackAndWhite="1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U62"/>
  <sheetViews>
    <sheetView showGridLines="0" showRowColHeaders="0" topLeftCell="A7" workbookViewId="0">
      <selection activeCell="E43" sqref="E43:E44"/>
    </sheetView>
  </sheetViews>
  <sheetFormatPr defaultRowHeight="15" x14ac:dyDescent="0.25"/>
  <cols>
    <col min="1" max="2" width="3.7109375" style="1" customWidth="1"/>
    <col min="3" max="3" width="17.7109375" style="1" customWidth="1"/>
    <col min="4" max="4" width="64.7109375" style="1" customWidth="1"/>
    <col min="5" max="6" width="12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49"/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49"/>
    </row>
    <row r="2" spans="1:21" x14ac:dyDescent="0.25">
      <c r="A2" s="949"/>
      <c r="B2" s="123"/>
      <c r="C2" s="891" t="str">
        <f>Contents!B59</f>
        <v>Version: AS XLV 3.1.2 MEDIUM locked LOCAL</v>
      </c>
      <c r="D2" s="123"/>
      <c r="E2" s="123"/>
      <c r="F2" s="123"/>
      <c r="G2" s="123"/>
      <c r="H2" s="949"/>
      <c r="I2" s="949"/>
      <c r="J2" s="949"/>
      <c r="K2" s="949"/>
      <c r="L2" s="949"/>
      <c r="M2" s="949"/>
      <c r="N2" s="949"/>
      <c r="O2" s="949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49"/>
    </row>
    <row r="3" spans="1:21" x14ac:dyDescent="0.25">
      <c r="A3" s="950"/>
      <c r="B3" s="634"/>
      <c r="C3" s="1530" t="str">
        <f>Contents!$E$3</f>
        <v>THE SOCIETY FOR CREATIVE ANACHRONISM, INC.</v>
      </c>
      <c r="D3" s="1530"/>
      <c r="E3" s="1530"/>
      <c r="F3" s="1530"/>
      <c r="G3" s="634"/>
      <c r="H3" s="950"/>
      <c r="I3" s="950"/>
      <c r="J3" s="950"/>
      <c r="K3" s="950"/>
      <c r="L3" s="950"/>
      <c r="M3" s="950"/>
      <c r="N3" s="950"/>
      <c r="O3" s="950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50"/>
    </row>
    <row r="4" spans="1:21" x14ac:dyDescent="0.25">
      <c r="A4" s="949"/>
      <c r="B4" s="634"/>
      <c r="C4" s="1530" t="str">
        <f>Contents!$E$4</f>
        <v>FINANCIAL REPORT</v>
      </c>
      <c r="D4" s="1530"/>
      <c r="E4" s="1530"/>
      <c r="F4" s="1530"/>
      <c r="G4" s="634"/>
      <c r="H4" s="949"/>
      <c r="I4" s="949"/>
      <c r="J4" s="949"/>
      <c r="K4" s="949"/>
      <c r="L4" s="949"/>
      <c r="M4" s="949"/>
      <c r="N4" s="949"/>
      <c r="O4" s="949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49"/>
    </row>
    <row r="5" spans="1:21" x14ac:dyDescent="0.25">
      <c r="A5" s="949"/>
      <c r="B5" s="123"/>
      <c r="C5" s="124"/>
      <c r="D5" s="124"/>
      <c r="E5" s="124"/>
      <c r="F5" s="124"/>
      <c r="G5" s="123"/>
      <c r="H5" s="949"/>
      <c r="I5" s="949"/>
      <c r="J5" s="949"/>
      <c r="K5" s="949"/>
      <c r="L5" s="949"/>
      <c r="M5" s="949"/>
      <c r="N5" s="949"/>
      <c r="O5" s="949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49"/>
    </row>
    <row r="6" spans="1:21" x14ac:dyDescent="0.25">
      <c r="A6" s="949"/>
      <c r="B6" s="123"/>
      <c r="C6" s="1531" t="str">
        <f>Contents!B58</f>
        <v>Branch:   Montengarde                                                             Period:  1/01/2017             to     12/31/2017            .</v>
      </c>
      <c r="D6" s="1531"/>
      <c r="E6" s="1531"/>
      <c r="F6" s="1531"/>
      <c r="G6" s="123"/>
      <c r="H6" s="949"/>
      <c r="I6" s="949"/>
      <c r="J6" s="949"/>
      <c r="K6" s="949"/>
      <c r="L6" s="949"/>
      <c r="M6" s="949"/>
      <c r="N6" s="949"/>
      <c r="O6" s="949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49"/>
    </row>
    <row r="7" spans="1:21" x14ac:dyDescent="0.25">
      <c r="A7" s="961"/>
      <c r="B7" s="123"/>
      <c r="C7" s="123"/>
      <c r="D7" s="123"/>
      <c r="E7" s="123"/>
      <c r="F7" s="123"/>
      <c r="G7" s="123"/>
      <c r="H7" s="961"/>
      <c r="I7" s="961"/>
      <c r="J7" s="961"/>
      <c r="K7" s="961"/>
      <c r="L7" s="961"/>
      <c r="M7" s="961"/>
      <c r="N7" s="961"/>
      <c r="O7" s="961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61"/>
    </row>
    <row r="8" spans="1:21" ht="18.75" x14ac:dyDescent="0.25">
      <c r="A8" s="949"/>
      <c r="B8" s="348"/>
      <c r="C8" s="1532" t="s">
        <v>341</v>
      </c>
      <c r="D8" s="1533"/>
      <c r="E8" s="1533"/>
      <c r="F8" s="1533"/>
      <c r="G8" s="348"/>
      <c r="H8" s="949"/>
      <c r="I8" s="949"/>
      <c r="J8" s="949"/>
      <c r="K8" s="949"/>
      <c r="L8" s="949"/>
      <c r="M8" s="949"/>
      <c r="N8" s="949"/>
      <c r="O8" s="949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49"/>
    </row>
    <row r="9" spans="1:21" x14ac:dyDescent="0.25">
      <c r="A9" s="949"/>
      <c r="B9" s="123"/>
      <c r="C9" s="123"/>
      <c r="D9" s="123"/>
      <c r="E9" s="123"/>
      <c r="F9" s="123"/>
      <c r="G9" s="123"/>
      <c r="H9" s="949"/>
      <c r="I9" s="949"/>
      <c r="J9" s="949"/>
      <c r="K9" s="949"/>
      <c r="L9" s="949"/>
      <c r="M9" s="949"/>
      <c r="N9" s="949"/>
      <c r="O9" s="949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49"/>
    </row>
    <row r="10" spans="1:21" ht="15.75" thickBot="1" x14ac:dyDescent="0.3">
      <c r="A10" s="949"/>
      <c r="B10" s="123"/>
      <c r="C10" s="123" t="s">
        <v>342</v>
      </c>
      <c r="D10" s="123"/>
      <c r="E10" s="123"/>
      <c r="F10" s="123"/>
      <c r="G10" s="123"/>
      <c r="H10" s="949"/>
      <c r="I10" s="949"/>
      <c r="J10" s="949"/>
      <c r="K10" s="949"/>
      <c r="L10" s="949"/>
      <c r="M10" s="949"/>
      <c r="N10" s="949"/>
      <c r="O10" s="949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49"/>
    </row>
    <row r="11" spans="1:21" ht="15.75" thickTop="1" x14ac:dyDescent="0.25">
      <c r="A11" s="949"/>
      <c r="B11" s="123"/>
      <c r="C11" s="352"/>
      <c r="D11" s="348" t="s">
        <v>343</v>
      </c>
      <c r="E11" s="348"/>
      <c r="F11" s="959"/>
      <c r="G11" s="123"/>
      <c r="H11" s="949"/>
      <c r="I11" s="949"/>
      <c r="J11" s="949"/>
      <c r="K11" s="949"/>
      <c r="L11" s="949"/>
      <c r="M11" s="949"/>
      <c r="N11" s="949"/>
      <c r="O11" s="949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49"/>
    </row>
    <row r="12" spans="1:21" x14ac:dyDescent="0.25">
      <c r="A12" s="949"/>
      <c r="B12" s="123"/>
      <c r="C12" s="353"/>
      <c r="D12" s="348" t="s">
        <v>344</v>
      </c>
      <c r="E12" s="348"/>
      <c r="F12" s="959"/>
      <c r="G12" s="123"/>
      <c r="H12" s="949"/>
      <c r="I12" s="949"/>
      <c r="J12" s="949"/>
      <c r="K12" s="949"/>
      <c r="L12" s="949"/>
      <c r="M12" s="949"/>
      <c r="N12" s="949"/>
      <c r="O12" s="949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49"/>
    </row>
    <row r="13" spans="1:21" ht="15.75" thickBot="1" x14ac:dyDescent="0.3">
      <c r="A13" s="949"/>
      <c r="B13" s="123"/>
      <c r="C13" s="354" t="s">
        <v>639</v>
      </c>
      <c r="D13" s="348" t="s">
        <v>345</v>
      </c>
      <c r="E13" s="348"/>
      <c r="F13" s="959"/>
      <c r="G13" s="123"/>
      <c r="H13" s="949"/>
      <c r="I13" s="949"/>
      <c r="J13" s="949"/>
      <c r="K13" s="949"/>
      <c r="L13" s="949"/>
      <c r="M13" s="949"/>
      <c r="N13" s="949"/>
      <c r="O13" s="949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49"/>
    </row>
    <row r="14" spans="1:21" ht="16.5" thickTop="1" thickBot="1" x14ac:dyDescent="0.3">
      <c r="A14" s="949"/>
      <c r="B14" s="123"/>
      <c r="C14" s="123"/>
      <c r="D14" s="123"/>
      <c r="E14" s="123"/>
      <c r="F14" s="123"/>
      <c r="G14" s="123"/>
      <c r="H14" s="949"/>
      <c r="I14" s="949"/>
      <c r="J14" s="949"/>
      <c r="K14" s="949"/>
      <c r="L14" s="949"/>
      <c r="M14" s="949"/>
      <c r="N14" s="949"/>
      <c r="O14" s="949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49"/>
    </row>
    <row r="15" spans="1:21" ht="15.75" thickTop="1" x14ac:dyDescent="0.25">
      <c r="A15" s="949"/>
      <c r="B15" s="123"/>
      <c r="C15" s="1534" t="s">
        <v>346</v>
      </c>
      <c r="D15" s="635" t="s">
        <v>347</v>
      </c>
      <c r="E15" s="636" t="s">
        <v>348</v>
      </c>
      <c r="F15" s="637" t="s">
        <v>349</v>
      </c>
      <c r="G15" s="123"/>
      <c r="H15" s="949"/>
      <c r="I15" s="949"/>
      <c r="J15" s="949"/>
      <c r="K15" s="949"/>
      <c r="L15" s="949"/>
      <c r="M15" s="949"/>
      <c r="N15" s="949"/>
      <c r="O15" s="949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49"/>
    </row>
    <row r="16" spans="1:21" ht="15.75" thickBot="1" x14ac:dyDescent="0.3">
      <c r="A16" s="949"/>
      <c r="B16" s="123"/>
      <c r="C16" s="1535"/>
      <c r="D16" s="960" t="s">
        <v>350</v>
      </c>
      <c r="E16" s="638" t="s">
        <v>351</v>
      </c>
      <c r="F16" s="639" t="s">
        <v>352</v>
      </c>
      <c r="G16" s="123"/>
      <c r="H16" s="949"/>
      <c r="I16" s="949"/>
      <c r="J16" s="949"/>
      <c r="K16" s="949"/>
      <c r="L16" s="949"/>
      <c r="M16" s="949"/>
      <c r="N16" s="949"/>
      <c r="O16" s="949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49"/>
    </row>
    <row r="17" spans="1:21" x14ac:dyDescent="0.25">
      <c r="A17" s="949"/>
      <c r="B17" s="123"/>
      <c r="C17" s="1524" t="s">
        <v>353</v>
      </c>
      <c r="D17" s="320" t="str">
        <f>IF(Contents!$C$9="","",Contents!$C$9)</f>
        <v>Kristine Saxberg</v>
      </c>
      <c r="E17" s="1515">
        <v>151422</v>
      </c>
      <c r="F17" s="1517">
        <v>43163</v>
      </c>
      <c r="G17" s="123"/>
      <c r="H17" s="949"/>
      <c r="I17" s="949"/>
      <c r="J17" s="949"/>
      <c r="K17" s="949"/>
      <c r="L17" s="949"/>
      <c r="M17" s="949"/>
      <c r="N17" s="949"/>
      <c r="O17" s="949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49"/>
    </row>
    <row r="18" spans="1:21" ht="15.75" thickBot="1" x14ac:dyDescent="0.3">
      <c r="A18" s="949"/>
      <c r="B18" s="123"/>
      <c r="C18" s="1525"/>
      <c r="D18" s="192" t="s">
        <v>748</v>
      </c>
      <c r="E18" s="1516"/>
      <c r="F18" s="1518"/>
      <c r="G18" s="123"/>
      <c r="H18" s="949"/>
      <c r="I18" s="949"/>
      <c r="J18" s="949"/>
      <c r="K18" s="949"/>
      <c r="L18" s="949"/>
      <c r="M18" s="949"/>
      <c r="N18" s="949"/>
      <c r="O18" s="949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49"/>
    </row>
    <row r="19" spans="1:21" x14ac:dyDescent="0.25">
      <c r="A19" s="949"/>
      <c r="B19" s="123"/>
      <c r="C19" s="1524" t="s">
        <v>354</v>
      </c>
      <c r="D19" s="320" t="str">
        <f>IF(Contents!$C$10="","",Contents!$C$10)</f>
        <v>Candace Collett</v>
      </c>
      <c r="E19" s="1526">
        <f>IF(ISBLANK(CONTACT_INFO_1!H15),"",CONTACT_INFO_1!H15)</f>
        <v>225641</v>
      </c>
      <c r="F19" s="1528">
        <f>IF(ISBLANK(CONTACT_INFO_1!H16),"",CONTACT_INFO_1!H16)</f>
        <v>43251</v>
      </c>
      <c r="G19" s="123"/>
      <c r="H19" s="949"/>
      <c r="I19" s="949"/>
      <c r="J19" s="949"/>
      <c r="K19" s="949"/>
      <c r="L19" s="949"/>
      <c r="M19" s="949"/>
      <c r="N19" s="949"/>
      <c r="O19" s="949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49"/>
    </row>
    <row r="20" spans="1:21" ht="15.75" thickBot="1" x14ac:dyDescent="0.3">
      <c r="A20" s="949"/>
      <c r="B20" s="123"/>
      <c r="C20" s="1525"/>
      <c r="D20" s="321" t="str">
        <f>IF(ISBLANK(CONTACT_INFO_1!D16),"",CONTACT_INFO_1!D16)</f>
        <v>Asa Nordoster</v>
      </c>
      <c r="E20" s="1527"/>
      <c r="F20" s="1529"/>
      <c r="G20" s="123"/>
      <c r="H20" s="949"/>
      <c r="I20" s="949"/>
      <c r="J20" s="949"/>
      <c r="K20" s="949"/>
      <c r="L20" s="949"/>
      <c r="M20" s="949"/>
      <c r="N20" s="949"/>
      <c r="O20" s="949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49"/>
    </row>
    <row r="21" spans="1:21" x14ac:dyDescent="0.25">
      <c r="A21" s="949"/>
      <c r="B21" s="123"/>
      <c r="C21" s="1513" t="s">
        <v>668</v>
      </c>
      <c r="D21" s="191" t="s">
        <v>669</v>
      </c>
      <c r="E21" s="1515">
        <v>190719</v>
      </c>
      <c r="F21" s="1517">
        <v>43861</v>
      </c>
      <c r="G21" s="123"/>
      <c r="H21" s="949"/>
      <c r="I21" s="949"/>
      <c r="J21" s="949"/>
      <c r="K21" s="949"/>
      <c r="L21" s="949"/>
      <c r="M21" s="949"/>
      <c r="N21" s="949"/>
      <c r="O21" s="949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49"/>
    </row>
    <row r="22" spans="1:21" ht="15.75" thickBot="1" x14ac:dyDescent="0.3">
      <c r="A22" s="949"/>
      <c r="B22" s="123"/>
      <c r="C22" s="1514"/>
      <c r="D22" s="192" t="s">
        <v>720</v>
      </c>
      <c r="E22" s="1516"/>
      <c r="F22" s="1518"/>
      <c r="G22" s="123"/>
      <c r="H22" s="949"/>
      <c r="I22" s="949"/>
      <c r="J22" s="949"/>
      <c r="K22" s="949"/>
      <c r="L22" s="949"/>
      <c r="M22" s="949"/>
      <c r="N22" s="949"/>
      <c r="O22" s="949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49"/>
    </row>
    <row r="23" spans="1:21" x14ac:dyDescent="0.25">
      <c r="A23" s="949"/>
      <c r="B23" s="123"/>
      <c r="C23" s="1513" t="s">
        <v>678</v>
      </c>
      <c r="D23" s="191" t="s">
        <v>679</v>
      </c>
      <c r="E23" s="1515">
        <v>190720</v>
      </c>
      <c r="F23" s="1517">
        <v>43861</v>
      </c>
      <c r="G23" s="123"/>
      <c r="H23" s="949"/>
      <c r="I23" s="949"/>
      <c r="J23" s="949"/>
      <c r="K23" s="949"/>
      <c r="L23" s="949"/>
      <c r="M23" s="949"/>
      <c r="N23" s="949"/>
      <c r="O23" s="949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49"/>
    </row>
    <row r="24" spans="1:21" ht="15.75" thickBot="1" x14ac:dyDescent="0.3">
      <c r="A24" s="949"/>
      <c r="B24" s="123"/>
      <c r="C24" s="1514"/>
      <c r="D24" s="192" t="s">
        <v>721</v>
      </c>
      <c r="E24" s="1516"/>
      <c r="F24" s="1518"/>
      <c r="G24" s="123"/>
      <c r="H24" s="949"/>
      <c r="I24" s="949"/>
      <c r="J24" s="949"/>
      <c r="K24" s="949"/>
      <c r="L24" s="949"/>
      <c r="M24" s="949"/>
      <c r="N24" s="949"/>
      <c r="O24" s="949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49"/>
    </row>
    <row r="25" spans="1:21" x14ac:dyDescent="0.25">
      <c r="A25" s="949"/>
      <c r="B25" s="123"/>
      <c r="C25" s="1513" t="s">
        <v>671</v>
      </c>
      <c r="D25" s="191" t="s">
        <v>722</v>
      </c>
      <c r="E25" s="1515">
        <v>178340</v>
      </c>
      <c r="F25" s="1517">
        <v>43344</v>
      </c>
      <c r="G25" s="123"/>
      <c r="H25" s="949"/>
      <c r="I25" s="949"/>
      <c r="J25" s="949"/>
      <c r="K25" s="949"/>
      <c r="L25" s="949"/>
      <c r="M25" s="949"/>
      <c r="N25" s="949"/>
      <c r="O25" s="949"/>
      <c r="P25" s="1053" t="s">
        <v>65</v>
      </c>
      <c r="Q25" s="89"/>
      <c r="R25" s="89"/>
      <c r="S25" s="1053" t="s">
        <v>80</v>
      </c>
      <c r="T25" s="1053" t="s">
        <v>65</v>
      </c>
      <c r="U25" s="949"/>
    </row>
    <row r="26" spans="1:21" ht="15.75" thickBot="1" x14ac:dyDescent="0.3">
      <c r="A26" s="949"/>
      <c r="B26" s="123"/>
      <c r="C26" s="1514"/>
      <c r="D26" s="192" t="s">
        <v>723</v>
      </c>
      <c r="E26" s="1516"/>
      <c r="F26" s="1518"/>
      <c r="G26" s="123"/>
      <c r="H26" s="949"/>
      <c r="I26" s="949"/>
      <c r="J26" s="949"/>
      <c r="K26" s="949"/>
      <c r="L26" s="949"/>
      <c r="M26" s="949"/>
      <c r="N26" s="949"/>
      <c r="O26" s="949"/>
      <c r="P26" s="1053" t="s">
        <v>72</v>
      </c>
      <c r="Q26" s="89"/>
      <c r="R26" s="89"/>
      <c r="S26" s="1053" t="s">
        <v>82</v>
      </c>
      <c r="T26" s="1053" t="s">
        <v>72</v>
      </c>
      <c r="U26" s="949"/>
    </row>
    <row r="27" spans="1:21" x14ac:dyDescent="0.25">
      <c r="A27" s="949"/>
      <c r="B27" s="123"/>
      <c r="C27" s="1513" t="s">
        <v>671</v>
      </c>
      <c r="D27" s="191" t="s">
        <v>743</v>
      </c>
      <c r="E27" s="1515">
        <v>139982</v>
      </c>
      <c r="F27" s="1517">
        <v>43252</v>
      </c>
      <c r="G27" s="123"/>
      <c r="H27" s="949"/>
      <c r="I27" s="949"/>
      <c r="J27" s="949"/>
      <c r="K27" s="949"/>
      <c r="L27" s="949"/>
      <c r="M27" s="949"/>
      <c r="N27" s="949"/>
      <c r="O27" s="949"/>
      <c r="P27" s="1053" t="s">
        <v>73</v>
      </c>
      <c r="Q27" s="89"/>
      <c r="R27" s="89"/>
      <c r="S27" s="1053" t="s">
        <v>83</v>
      </c>
      <c r="T27" s="1053" t="s">
        <v>73</v>
      </c>
      <c r="U27" s="949"/>
    </row>
    <row r="28" spans="1:21" ht="15.75" thickBot="1" x14ac:dyDescent="0.3">
      <c r="A28" s="949"/>
      <c r="B28" s="123"/>
      <c r="C28" s="1514"/>
      <c r="D28" s="192" t="s">
        <v>744</v>
      </c>
      <c r="E28" s="1516"/>
      <c r="F28" s="1518"/>
      <c r="G28" s="123"/>
      <c r="H28" s="949"/>
      <c r="I28" s="949"/>
      <c r="J28" s="949"/>
      <c r="K28" s="949"/>
      <c r="L28" s="949"/>
      <c r="M28" s="949"/>
      <c r="N28" s="949"/>
      <c r="O28" s="949"/>
      <c r="P28" s="1053" t="s">
        <v>75</v>
      </c>
      <c r="Q28" s="89"/>
      <c r="R28" s="89"/>
      <c r="S28" s="1053" t="s">
        <v>84</v>
      </c>
      <c r="T28" s="1053" t="s">
        <v>75</v>
      </c>
      <c r="U28" s="949"/>
    </row>
    <row r="29" spans="1:21" x14ac:dyDescent="0.25">
      <c r="A29" s="949"/>
      <c r="B29" s="123"/>
      <c r="C29" s="1513" t="s">
        <v>671</v>
      </c>
      <c r="D29" s="191" t="s">
        <v>745</v>
      </c>
      <c r="E29" s="1515">
        <v>113673</v>
      </c>
      <c r="F29" s="1517">
        <v>43497</v>
      </c>
      <c r="G29" s="123"/>
      <c r="H29" s="949"/>
      <c r="I29" s="949"/>
      <c r="J29" s="949"/>
      <c r="K29" s="949"/>
      <c r="L29" s="949"/>
      <c r="M29" s="949"/>
      <c r="N29" s="949"/>
      <c r="O29" s="949"/>
      <c r="P29" s="1053" t="s">
        <v>77</v>
      </c>
      <c r="Q29" s="89"/>
      <c r="R29" s="89"/>
      <c r="S29" s="1053" t="s">
        <v>89</v>
      </c>
      <c r="T29" s="1053" t="s">
        <v>77</v>
      </c>
      <c r="U29" s="949"/>
    </row>
    <row r="30" spans="1:21" ht="15.75" thickBot="1" x14ac:dyDescent="0.3">
      <c r="A30" s="949"/>
      <c r="B30" s="123"/>
      <c r="C30" s="1514"/>
      <c r="D30" s="192" t="s">
        <v>746</v>
      </c>
      <c r="E30" s="1516"/>
      <c r="F30" s="1518"/>
      <c r="G30" s="123"/>
      <c r="H30" s="949"/>
      <c r="I30" s="949"/>
      <c r="J30" s="949"/>
      <c r="K30" s="949"/>
      <c r="L30" s="949"/>
      <c r="M30" s="949"/>
      <c r="N30" s="949"/>
      <c r="O30" s="949"/>
      <c r="P30" s="1053" t="s">
        <v>79</v>
      </c>
      <c r="Q30" s="89"/>
      <c r="R30" s="89"/>
      <c r="S30" s="89"/>
      <c r="T30" s="1053" t="s">
        <v>79</v>
      </c>
      <c r="U30" s="949"/>
    </row>
    <row r="31" spans="1:21" x14ac:dyDescent="0.25">
      <c r="A31" s="949"/>
      <c r="B31" s="123"/>
      <c r="C31" s="1513"/>
      <c r="D31" s="191"/>
      <c r="E31" s="1515"/>
      <c r="F31" s="1517"/>
      <c r="G31" s="123"/>
      <c r="H31" s="949"/>
      <c r="I31" s="949"/>
      <c r="J31" s="949"/>
      <c r="K31" s="949"/>
      <c r="L31" s="949"/>
      <c r="M31" s="949"/>
      <c r="N31" s="949"/>
      <c r="O31" s="949"/>
      <c r="P31" s="1053" t="s">
        <v>80</v>
      </c>
      <c r="Q31" s="89"/>
      <c r="R31" s="89"/>
      <c r="S31" s="89"/>
      <c r="T31" s="1053" t="s">
        <v>80</v>
      </c>
      <c r="U31" s="949"/>
    </row>
    <row r="32" spans="1:21" ht="15.75" thickBot="1" x14ac:dyDescent="0.3">
      <c r="A32" s="949"/>
      <c r="B32" s="123"/>
      <c r="C32" s="1514"/>
      <c r="D32" s="192"/>
      <c r="E32" s="1516"/>
      <c r="F32" s="1518"/>
      <c r="G32" s="123"/>
      <c r="H32" s="949"/>
      <c r="I32" s="949"/>
      <c r="J32" s="949"/>
      <c r="K32" s="949"/>
      <c r="L32" s="949"/>
      <c r="M32" s="949"/>
      <c r="N32" s="949"/>
      <c r="O32" s="949"/>
      <c r="P32" s="1053" t="s">
        <v>82</v>
      </c>
      <c r="Q32" s="89"/>
      <c r="R32" s="89"/>
      <c r="S32" s="89"/>
      <c r="T32" s="1053" t="s">
        <v>82</v>
      </c>
      <c r="U32" s="949"/>
    </row>
    <row r="33" spans="1:21" x14ac:dyDescent="0.25">
      <c r="A33" s="949"/>
      <c r="B33" s="123"/>
      <c r="C33" s="1513"/>
      <c r="D33" s="191"/>
      <c r="E33" s="1515"/>
      <c r="F33" s="1517"/>
      <c r="G33" s="123"/>
      <c r="H33" s="949"/>
      <c r="I33" s="949"/>
      <c r="J33" s="949"/>
      <c r="K33" s="949"/>
      <c r="L33" s="949"/>
      <c r="M33" s="949"/>
      <c r="N33" s="949"/>
      <c r="O33" s="949"/>
      <c r="P33" s="1053" t="s">
        <v>83</v>
      </c>
      <c r="Q33" s="89"/>
      <c r="R33" s="89"/>
      <c r="S33" s="89"/>
      <c r="T33" s="1053" t="s">
        <v>83</v>
      </c>
      <c r="U33" s="949"/>
    </row>
    <row r="34" spans="1:21" ht="15.75" thickBot="1" x14ac:dyDescent="0.3">
      <c r="A34" s="949"/>
      <c r="B34" s="123"/>
      <c r="C34" s="1514"/>
      <c r="D34" s="192"/>
      <c r="E34" s="1516"/>
      <c r="F34" s="1518"/>
      <c r="G34" s="123"/>
      <c r="H34" s="949"/>
      <c r="I34" s="949"/>
      <c r="J34" s="949"/>
      <c r="K34" s="949"/>
      <c r="L34" s="949"/>
      <c r="M34" s="949"/>
      <c r="N34" s="949"/>
      <c r="O34" s="949"/>
      <c r="P34" s="1053" t="s">
        <v>84</v>
      </c>
      <c r="Q34" s="89"/>
      <c r="R34" s="89"/>
      <c r="S34" s="89"/>
      <c r="T34" s="1053" t="s">
        <v>84</v>
      </c>
      <c r="U34" s="949"/>
    </row>
    <row r="35" spans="1:21" x14ac:dyDescent="0.25">
      <c r="A35" s="949"/>
      <c r="B35" s="123"/>
      <c r="C35" s="1513"/>
      <c r="D35" s="191"/>
      <c r="E35" s="1515"/>
      <c r="F35" s="1517"/>
      <c r="G35" s="123"/>
      <c r="H35" s="949"/>
      <c r="I35" s="949"/>
      <c r="J35" s="949"/>
      <c r="K35" s="949"/>
      <c r="L35" s="949"/>
      <c r="M35" s="949"/>
      <c r="N35" s="949"/>
      <c r="O35" s="949"/>
      <c r="P35" s="1053" t="s">
        <v>86</v>
      </c>
      <c r="Q35" s="89"/>
      <c r="R35" s="89"/>
      <c r="S35" s="89"/>
      <c r="T35" s="1053" t="s">
        <v>86</v>
      </c>
      <c r="U35" s="949"/>
    </row>
    <row r="36" spans="1:21" ht="15.75" thickBot="1" x14ac:dyDescent="0.3">
      <c r="A36" s="949"/>
      <c r="B36" s="123"/>
      <c r="C36" s="1514"/>
      <c r="D36" s="192"/>
      <c r="E36" s="1516"/>
      <c r="F36" s="1518"/>
      <c r="G36" s="123"/>
      <c r="H36" s="949"/>
      <c r="I36" s="949"/>
      <c r="J36" s="949"/>
      <c r="K36" s="949"/>
      <c r="L36" s="949"/>
      <c r="M36" s="949"/>
      <c r="N36" s="949"/>
      <c r="O36" s="949"/>
      <c r="P36" s="1053" t="s">
        <v>87</v>
      </c>
      <c r="Q36" s="89"/>
      <c r="R36" s="89"/>
      <c r="S36" s="89"/>
      <c r="T36" s="1053" t="s">
        <v>87</v>
      </c>
      <c r="U36" s="949"/>
    </row>
    <row r="37" spans="1:21" x14ac:dyDescent="0.25">
      <c r="A37" s="949"/>
      <c r="B37" s="123"/>
      <c r="C37" s="1513"/>
      <c r="D37" s="191"/>
      <c r="E37" s="1515"/>
      <c r="F37" s="1517"/>
      <c r="G37" s="123"/>
      <c r="H37" s="949"/>
      <c r="I37" s="949"/>
      <c r="J37" s="949"/>
      <c r="K37" s="949"/>
      <c r="L37" s="949"/>
      <c r="M37" s="949"/>
      <c r="N37" s="949"/>
      <c r="O37" s="949"/>
      <c r="P37" s="1053" t="s">
        <v>89</v>
      </c>
      <c r="Q37" s="89"/>
      <c r="R37" s="89"/>
      <c r="S37" s="89"/>
      <c r="T37" s="1053" t="s">
        <v>88</v>
      </c>
      <c r="U37" s="949"/>
    </row>
    <row r="38" spans="1:21" ht="15.75" thickBot="1" x14ac:dyDescent="0.3">
      <c r="A38" s="949"/>
      <c r="B38" s="123"/>
      <c r="C38" s="1514"/>
      <c r="D38" s="192"/>
      <c r="E38" s="1516"/>
      <c r="F38" s="1518"/>
      <c r="G38" s="123"/>
      <c r="H38" s="949"/>
      <c r="I38" s="949"/>
      <c r="J38" s="949"/>
      <c r="K38" s="949"/>
      <c r="L38" s="949"/>
      <c r="M38" s="949"/>
      <c r="N38" s="949"/>
      <c r="O38" s="949"/>
      <c r="P38" s="89"/>
      <c r="Q38" s="89"/>
      <c r="R38" s="89"/>
      <c r="S38" s="89"/>
      <c r="T38" s="1053" t="s">
        <v>89</v>
      </c>
      <c r="U38" s="949"/>
    </row>
    <row r="39" spans="1:21" x14ac:dyDescent="0.25">
      <c r="A39" s="949"/>
      <c r="B39" s="123"/>
      <c r="C39" s="1513"/>
      <c r="D39" s="191"/>
      <c r="E39" s="1515"/>
      <c r="F39" s="1517"/>
      <c r="G39" s="123"/>
      <c r="H39" s="949"/>
      <c r="I39" s="949"/>
      <c r="J39" s="949"/>
      <c r="K39" s="949"/>
      <c r="L39" s="949"/>
      <c r="M39" s="949"/>
      <c r="N39" s="949"/>
      <c r="O39" s="949"/>
      <c r="Q39" s="89"/>
      <c r="R39" s="89"/>
      <c r="S39" s="89"/>
      <c r="T39" s="89"/>
      <c r="U39" s="949"/>
    </row>
    <row r="40" spans="1:21" ht="15.75" thickBot="1" x14ac:dyDescent="0.3">
      <c r="A40" s="949"/>
      <c r="B40" s="123"/>
      <c r="C40" s="1514"/>
      <c r="D40" s="192"/>
      <c r="E40" s="1516"/>
      <c r="F40" s="1518"/>
      <c r="G40" s="123"/>
      <c r="H40" s="949"/>
      <c r="I40" s="949"/>
      <c r="J40" s="949"/>
      <c r="K40" s="949"/>
      <c r="L40" s="949"/>
      <c r="M40" s="949"/>
      <c r="N40" s="949"/>
      <c r="O40" s="949"/>
      <c r="P40" s="89"/>
      <c r="Q40" s="89"/>
      <c r="R40" s="89"/>
      <c r="S40" s="89"/>
      <c r="T40" s="962"/>
      <c r="U40" s="949"/>
    </row>
    <row r="41" spans="1:21" x14ac:dyDescent="0.25">
      <c r="A41" s="949"/>
      <c r="B41" s="123"/>
      <c r="C41" s="1513"/>
      <c r="D41" s="191"/>
      <c r="E41" s="1515"/>
      <c r="F41" s="1517"/>
      <c r="G41" s="123"/>
      <c r="H41" s="949"/>
      <c r="I41" s="949"/>
      <c r="J41" s="949"/>
      <c r="K41" s="949"/>
      <c r="L41" s="949"/>
      <c r="M41" s="949"/>
      <c r="N41" s="949"/>
      <c r="O41" s="949"/>
      <c r="P41" s="89"/>
      <c r="Q41" s="89"/>
      <c r="R41" s="89"/>
      <c r="S41" s="89"/>
      <c r="T41" s="89"/>
      <c r="U41" s="949"/>
    </row>
    <row r="42" spans="1:21" ht="15.75" thickBot="1" x14ac:dyDescent="0.3">
      <c r="A42" s="949"/>
      <c r="B42" s="123"/>
      <c r="C42" s="1514"/>
      <c r="D42" s="192"/>
      <c r="E42" s="1516"/>
      <c r="F42" s="1518"/>
      <c r="G42" s="123"/>
      <c r="H42" s="949"/>
      <c r="I42" s="949"/>
      <c r="J42" s="949"/>
      <c r="K42" s="949"/>
      <c r="L42" s="949"/>
      <c r="M42" s="949"/>
      <c r="N42" s="949"/>
      <c r="O42" s="949"/>
      <c r="P42" s="89"/>
      <c r="Q42" s="89"/>
      <c r="R42" s="89"/>
      <c r="S42" s="89"/>
      <c r="T42" s="89"/>
      <c r="U42" s="949"/>
    </row>
    <row r="43" spans="1:21" x14ac:dyDescent="0.25">
      <c r="A43" s="949"/>
      <c r="B43" s="123"/>
      <c r="C43" s="1513"/>
      <c r="D43" s="191"/>
      <c r="E43" s="1515"/>
      <c r="F43" s="1517"/>
      <c r="G43" s="123"/>
      <c r="H43" s="949"/>
      <c r="I43" s="949"/>
      <c r="J43" s="949"/>
      <c r="K43" s="949"/>
      <c r="L43" s="949"/>
      <c r="M43" s="949"/>
      <c r="N43" s="949"/>
      <c r="O43" s="949"/>
      <c r="P43" s="89"/>
      <c r="Q43" s="89"/>
      <c r="R43" s="89"/>
      <c r="S43" s="89"/>
      <c r="T43" s="89"/>
      <c r="U43" s="949"/>
    </row>
    <row r="44" spans="1:21" ht="15.75" thickBot="1" x14ac:dyDescent="0.3">
      <c r="A44" s="949"/>
      <c r="B44" s="123"/>
      <c r="C44" s="1514"/>
      <c r="D44" s="192"/>
      <c r="E44" s="1516"/>
      <c r="F44" s="1518"/>
      <c r="G44" s="123"/>
      <c r="H44" s="949"/>
      <c r="I44" s="949"/>
      <c r="J44" s="949"/>
      <c r="K44" s="949"/>
      <c r="L44" s="949"/>
      <c r="M44" s="949"/>
      <c r="N44" s="949"/>
      <c r="O44" s="949"/>
      <c r="P44" s="89"/>
      <c r="Q44" s="89"/>
      <c r="R44" s="89"/>
      <c r="S44" s="89"/>
      <c r="T44" s="89"/>
      <c r="U44" s="949"/>
    </row>
    <row r="45" spans="1:21" x14ac:dyDescent="0.25">
      <c r="A45" s="949"/>
      <c r="B45" s="123"/>
      <c r="C45" s="1513"/>
      <c r="D45" s="191"/>
      <c r="E45" s="1515"/>
      <c r="F45" s="1517"/>
      <c r="G45" s="123"/>
      <c r="H45" s="967"/>
      <c r="I45" s="967"/>
      <c r="J45" s="967"/>
      <c r="K45" s="967"/>
      <c r="L45" s="967"/>
      <c r="M45" s="967"/>
      <c r="N45" s="967"/>
      <c r="O45" s="967"/>
      <c r="P45" s="89"/>
      <c r="Q45" s="89"/>
      <c r="R45" s="89"/>
      <c r="S45" s="89"/>
      <c r="T45" s="89"/>
      <c r="U45" s="949"/>
    </row>
    <row r="46" spans="1:21" ht="15.75" thickBot="1" x14ac:dyDescent="0.3">
      <c r="A46" s="949"/>
      <c r="B46" s="123"/>
      <c r="C46" s="1514"/>
      <c r="D46" s="192"/>
      <c r="E46" s="1516"/>
      <c r="F46" s="1518"/>
      <c r="G46" s="123"/>
      <c r="H46" s="967"/>
      <c r="I46" s="967"/>
      <c r="J46" s="967"/>
      <c r="K46" s="967"/>
      <c r="L46" s="967"/>
      <c r="M46" s="967"/>
      <c r="N46" s="967"/>
      <c r="O46" s="967"/>
      <c r="P46" s="89"/>
      <c r="Q46" s="89"/>
      <c r="R46" s="89"/>
      <c r="S46" s="89"/>
      <c r="T46" s="89"/>
      <c r="U46" s="949"/>
    </row>
    <row r="47" spans="1:21" x14ac:dyDescent="0.25">
      <c r="A47" s="949"/>
      <c r="B47" s="123"/>
      <c r="C47" s="1513"/>
      <c r="D47" s="191"/>
      <c r="E47" s="1515"/>
      <c r="F47" s="1517"/>
      <c r="G47" s="123"/>
      <c r="H47" s="967"/>
      <c r="I47" s="967"/>
      <c r="J47" s="967"/>
      <c r="K47" s="967"/>
      <c r="L47" s="967"/>
      <c r="M47" s="967"/>
      <c r="N47" s="967"/>
      <c r="O47" s="967"/>
      <c r="S47" s="89"/>
      <c r="U47" s="949"/>
    </row>
    <row r="48" spans="1:21" ht="15.75" thickBot="1" x14ac:dyDescent="0.3">
      <c r="A48" s="949"/>
      <c r="B48" s="123"/>
      <c r="C48" s="1514"/>
      <c r="D48" s="192"/>
      <c r="E48" s="1516"/>
      <c r="F48" s="1518"/>
      <c r="G48" s="123"/>
      <c r="H48" s="967"/>
      <c r="I48" s="967"/>
      <c r="J48" s="967"/>
      <c r="K48" s="967"/>
      <c r="L48" s="967"/>
      <c r="M48" s="967"/>
      <c r="N48" s="967"/>
      <c r="O48" s="967"/>
      <c r="S48" s="89"/>
      <c r="U48" s="949"/>
    </row>
    <row r="49" spans="1:21" x14ac:dyDescent="0.25">
      <c r="A49" s="951"/>
      <c r="B49" s="123"/>
      <c r="C49" s="1513"/>
      <c r="D49" s="191"/>
      <c r="E49" s="1515"/>
      <c r="F49" s="1517"/>
      <c r="G49" s="123"/>
      <c r="H49" s="969"/>
      <c r="I49" s="969"/>
      <c r="J49" s="969"/>
      <c r="K49" s="969"/>
      <c r="L49" s="969"/>
      <c r="M49" s="969"/>
      <c r="N49" s="969"/>
      <c r="O49" s="969"/>
      <c r="U49" s="951"/>
    </row>
    <row r="50" spans="1:21" ht="15.75" thickBot="1" x14ac:dyDescent="0.3">
      <c r="A50" s="949"/>
      <c r="B50" s="123"/>
      <c r="C50" s="1514"/>
      <c r="D50" s="192"/>
      <c r="E50" s="1516"/>
      <c r="F50" s="1518"/>
      <c r="G50" s="123"/>
      <c r="H50" s="967"/>
      <c r="I50" s="967"/>
      <c r="J50" s="967"/>
      <c r="K50" s="967"/>
      <c r="L50" s="967"/>
      <c r="M50" s="967"/>
      <c r="N50" s="967"/>
      <c r="O50" s="967"/>
      <c r="U50" s="949"/>
    </row>
    <row r="51" spans="1:21" x14ac:dyDescent="0.25">
      <c r="A51" s="949"/>
      <c r="B51" s="123"/>
      <c r="C51" s="1513"/>
      <c r="D51" s="191"/>
      <c r="E51" s="1515"/>
      <c r="F51" s="1517"/>
      <c r="G51" s="123"/>
      <c r="H51" s="967"/>
      <c r="I51" s="967"/>
      <c r="J51" s="967"/>
      <c r="K51" s="967"/>
      <c r="L51" s="967"/>
      <c r="M51" s="967"/>
      <c r="N51" s="967"/>
      <c r="O51" s="967"/>
      <c r="U51" s="949"/>
    </row>
    <row r="52" spans="1:21" ht="15.75" thickBot="1" x14ac:dyDescent="0.3">
      <c r="A52" s="949"/>
      <c r="B52" s="123"/>
      <c r="C52" s="1514"/>
      <c r="D52" s="192"/>
      <c r="E52" s="1516"/>
      <c r="F52" s="1518"/>
      <c r="G52" s="123"/>
      <c r="H52" s="949"/>
      <c r="I52" s="949"/>
      <c r="J52" s="949"/>
      <c r="K52" s="949"/>
      <c r="L52" s="949"/>
      <c r="M52" s="949"/>
      <c r="N52" s="949"/>
      <c r="O52" s="949"/>
      <c r="U52" s="949"/>
    </row>
    <row r="53" spans="1:21" x14ac:dyDescent="0.25">
      <c r="A53" s="949"/>
      <c r="B53" s="123"/>
      <c r="C53" s="1519"/>
      <c r="D53" s="190"/>
      <c r="E53" s="1521"/>
      <c r="F53" s="1517"/>
      <c r="G53" s="123"/>
      <c r="H53" s="949"/>
      <c r="I53" s="949"/>
      <c r="J53" s="949"/>
      <c r="K53" s="949"/>
      <c r="L53" s="949"/>
      <c r="M53" s="949"/>
      <c r="N53" s="949"/>
      <c r="O53" s="949"/>
      <c r="U53" s="949"/>
    </row>
    <row r="54" spans="1:21" ht="15.75" thickBot="1" x14ac:dyDescent="0.3">
      <c r="A54" s="949"/>
      <c r="B54" s="123"/>
      <c r="C54" s="1520"/>
      <c r="D54" s="296"/>
      <c r="E54" s="1522"/>
      <c r="F54" s="1523"/>
      <c r="G54" s="123"/>
      <c r="H54" s="949"/>
      <c r="I54" s="949"/>
      <c r="J54" s="949"/>
      <c r="K54" s="949"/>
      <c r="L54" s="949"/>
      <c r="M54" s="949"/>
      <c r="N54" s="949"/>
      <c r="O54" s="949"/>
      <c r="U54" s="949"/>
    </row>
    <row r="55" spans="1:21" ht="15.75" thickTop="1" x14ac:dyDescent="0.25">
      <c r="A55" s="949"/>
      <c r="B55" s="640"/>
      <c r="C55" s="1511" t="s">
        <v>132</v>
      </c>
      <c r="D55" s="1511"/>
      <c r="E55" s="1511"/>
      <c r="F55" s="1511"/>
      <c r="G55" s="640"/>
      <c r="H55" s="949"/>
      <c r="I55" s="949"/>
      <c r="J55" s="949"/>
      <c r="K55" s="949"/>
      <c r="L55" s="949"/>
      <c r="M55" s="949"/>
      <c r="N55" s="949"/>
      <c r="O55" s="949"/>
      <c r="U55" s="949"/>
    </row>
    <row r="56" spans="1:21" x14ac:dyDescent="0.25">
      <c r="A56" s="949"/>
      <c r="B56" s="123"/>
      <c r="C56" s="1512" t="s">
        <v>355</v>
      </c>
      <c r="D56" s="1512"/>
      <c r="E56" s="1512"/>
      <c r="F56" s="1512"/>
      <c r="G56" s="123"/>
      <c r="H56" s="949"/>
      <c r="I56" s="949"/>
      <c r="J56" s="949"/>
      <c r="K56" s="949"/>
      <c r="L56" s="949"/>
      <c r="M56" s="949"/>
      <c r="N56" s="949"/>
      <c r="O56" s="949"/>
      <c r="U56" s="949"/>
    </row>
    <row r="57" spans="1:21" x14ac:dyDescent="0.25">
      <c r="A57" s="949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U57" s="949"/>
    </row>
    <row r="58" spans="1:21" x14ac:dyDescent="0.25">
      <c r="A58" s="949"/>
      <c r="B58" s="949"/>
      <c r="C58" s="1054" t="s">
        <v>639</v>
      </c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U58" s="949"/>
    </row>
    <row r="59" spans="1:21" x14ac:dyDescent="0.25">
      <c r="A59" s="949"/>
      <c r="B59" s="949"/>
      <c r="C59" s="949"/>
      <c r="D59" s="949"/>
      <c r="E59" s="949"/>
      <c r="F59" s="949"/>
      <c r="G59" s="949"/>
      <c r="H59" s="949"/>
      <c r="I59" s="949"/>
      <c r="J59" s="949"/>
      <c r="K59" s="949"/>
      <c r="L59" s="949"/>
      <c r="M59" s="949"/>
      <c r="N59" s="949"/>
      <c r="O59" s="949"/>
      <c r="U59" s="949"/>
    </row>
    <row r="60" spans="1:21" x14ac:dyDescent="0.25">
      <c r="A60" s="949"/>
      <c r="B60" s="949"/>
      <c r="C60" s="967">
        <f>DATEVALUE(Contents!$C$64)</f>
        <v>43100</v>
      </c>
      <c r="D60" s="949"/>
      <c r="E60" s="949"/>
      <c r="F60" s="949"/>
      <c r="G60" s="949"/>
      <c r="H60" s="949"/>
      <c r="I60" s="949"/>
      <c r="J60" s="949"/>
      <c r="K60" s="949"/>
      <c r="L60" s="949"/>
      <c r="M60" s="949"/>
      <c r="N60" s="949"/>
      <c r="O60" s="949"/>
      <c r="U60" s="949"/>
    </row>
    <row r="61" spans="1:21" x14ac:dyDescent="0.25">
      <c r="A61" s="949"/>
      <c r="B61" s="949"/>
      <c r="C61" s="949"/>
      <c r="D61" s="949"/>
      <c r="E61" s="949"/>
      <c r="F61" s="949"/>
      <c r="G61" s="949"/>
      <c r="H61" s="949"/>
      <c r="I61" s="949"/>
      <c r="J61" s="949"/>
      <c r="K61" s="949"/>
      <c r="L61" s="949"/>
      <c r="M61" s="949"/>
      <c r="N61" s="949"/>
      <c r="O61" s="949"/>
      <c r="U61" s="949"/>
    </row>
    <row r="62" spans="1:21" x14ac:dyDescent="0.25">
      <c r="A62" s="949"/>
      <c r="B62" s="949"/>
      <c r="C62" s="949"/>
      <c r="D62" s="949"/>
      <c r="E62" s="949"/>
      <c r="F62" s="949"/>
      <c r="G62" s="949"/>
      <c r="H62" s="949"/>
      <c r="I62" s="949"/>
      <c r="J62" s="949"/>
      <c r="K62" s="949"/>
      <c r="L62" s="949"/>
      <c r="M62" s="949"/>
      <c r="N62" s="949"/>
      <c r="O62" s="949"/>
      <c r="U62" s="949"/>
    </row>
  </sheetData>
  <sheetProtection password="C8CD" sheet="1" objects="1" scenarios="1"/>
  <mergeCells count="64">
    <mergeCell ref="C3:F3"/>
    <mergeCell ref="C4:F4"/>
    <mergeCell ref="C6:F6"/>
    <mergeCell ref="C8:F8"/>
    <mergeCell ref="C15:C16"/>
    <mergeCell ref="C17:C18"/>
    <mergeCell ref="E17:E18"/>
    <mergeCell ref="F17:F18"/>
    <mergeCell ref="C19:C20"/>
    <mergeCell ref="E19:E20"/>
    <mergeCell ref="F19:F20"/>
    <mergeCell ref="C21:C22"/>
    <mergeCell ref="C23:C24"/>
    <mergeCell ref="C25:C26"/>
    <mergeCell ref="E25:E26"/>
    <mergeCell ref="F25:F26"/>
    <mergeCell ref="E21:E22"/>
    <mergeCell ref="F21:F22"/>
    <mergeCell ref="E23:E24"/>
    <mergeCell ref="F23:F24"/>
    <mergeCell ref="C27:C28"/>
    <mergeCell ref="E27:E28"/>
    <mergeCell ref="F27:F28"/>
    <mergeCell ref="C29:C30"/>
    <mergeCell ref="E29:E30"/>
    <mergeCell ref="F29:F30"/>
    <mergeCell ref="C31:C32"/>
    <mergeCell ref="E31:E32"/>
    <mergeCell ref="F31:F32"/>
    <mergeCell ref="C33:C34"/>
    <mergeCell ref="E33:E34"/>
    <mergeCell ref="F33:F34"/>
    <mergeCell ref="C35:C36"/>
    <mergeCell ref="E35:E36"/>
    <mergeCell ref="F35:F36"/>
    <mergeCell ref="C37:C38"/>
    <mergeCell ref="E37:E38"/>
    <mergeCell ref="F37:F38"/>
    <mergeCell ref="C39:C40"/>
    <mergeCell ref="E39:E40"/>
    <mergeCell ref="F39:F40"/>
    <mergeCell ref="C41:C42"/>
    <mergeCell ref="E41:E42"/>
    <mergeCell ref="F41:F42"/>
    <mergeCell ref="C43:C44"/>
    <mergeCell ref="E43:E44"/>
    <mergeCell ref="F43:F44"/>
    <mergeCell ref="C45:C46"/>
    <mergeCell ref="E45:E46"/>
    <mergeCell ref="F45:F46"/>
    <mergeCell ref="C47:C48"/>
    <mergeCell ref="E47:E48"/>
    <mergeCell ref="F47:F48"/>
    <mergeCell ref="C49:C50"/>
    <mergeCell ref="E49:E50"/>
    <mergeCell ref="F49:F50"/>
    <mergeCell ref="C55:F55"/>
    <mergeCell ref="C56:F56"/>
    <mergeCell ref="C51:C52"/>
    <mergeCell ref="E51:E52"/>
    <mergeCell ref="F51:F52"/>
    <mergeCell ref="C53:C54"/>
    <mergeCell ref="E53:E54"/>
    <mergeCell ref="F53:F54"/>
  </mergeCells>
  <conditionalFormatting sqref="F17:F54">
    <cfRule type="expression" dxfId="7" priority="3" stopIfTrue="1">
      <formula>IF(OR(ISBLANK($F17),ISBLANK($C$60)),FALSE, IF($F17&lt;$C$60,TRUE,FALSE))</formula>
    </cfRule>
    <cfRule type="expression" dxfId="6" priority="4" stopIfTrue="1">
      <formula>IF(OR(ISBLANK($F17),ISBLANK($C$60)),FALSE,IF(DATE(YEAR($F17),MONTH($F17)-2,DAY($F17))&lt;$C$60,TRUE,FALSE))</formula>
    </cfRule>
  </conditionalFormatting>
  <dataValidations count="4">
    <dataValidation type="list" allowBlank="1" showInputMessage="1" showErrorMessage="1" error="Please use dropdown list." sqref="C11:C13">
      <formula1>$C$58:$C$59</formula1>
    </dataValidation>
    <dataValidation operator="greaterThan" allowBlank="1" showInputMessage="1" showErrorMessage="1" error="Please enter a valid date." sqref="F19:F20"/>
    <dataValidation operator="greaterThan" allowBlank="1" showInputMessage="1" showErrorMessage="1" error="Enter a whole quantity greater than zero." sqref="E19:E20"/>
    <dataValidation type="date" operator="greaterThan" allowBlank="1" showInputMessage="1" showErrorMessage="1" error="Please enter a valid date." sqref="F17:F18 F21:F54">
      <formula1>36526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2" orientation="portrait" blackAndWhite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U61"/>
  <sheetViews>
    <sheetView showGridLines="0" showRowColHeaders="0" workbookViewId="0">
      <selection activeCell="D38" sqref="D38"/>
    </sheetView>
  </sheetViews>
  <sheetFormatPr defaultRowHeight="15" x14ac:dyDescent="0.25"/>
  <cols>
    <col min="1" max="3" width="3.7109375" style="1" customWidth="1"/>
    <col min="4" max="4" width="30.7109375" style="1" customWidth="1"/>
    <col min="5" max="5" width="60.7109375" style="1" customWidth="1"/>
    <col min="6" max="6" width="20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57"/>
      <c r="B1" s="955"/>
      <c r="C1" s="955"/>
      <c r="D1" s="955"/>
      <c r="E1" s="958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55"/>
    </row>
    <row r="2" spans="1:21" x14ac:dyDescent="0.25">
      <c r="A2" s="955"/>
      <c r="B2" s="641"/>
      <c r="C2" s="891" t="str">
        <f>Contents!B59</f>
        <v>Version: AS XLV 3.1.2 MEDIUM locked LOCAL</v>
      </c>
      <c r="D2" s="891"/>
      <c r="E2" s="642"/>
      <c r="F2" s="641"/>
      <c r="G2" s="641"/>
      <c r="H2" s="955"/>
      <c r="I2" s="955"/>
      <c r="J2" s="955"/>
      <c r="K2" s="955"/>
      <c r="L2" s="955"/>
      <c r="M2" s="955"/>
      <c r="N2" s="955"/>
      <c r="O2" s="955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55"/>
    </row>
    <row r="3" spans="1:21" x14ac:dyDescent="0.25">
      <c r="A3" s="956"/>
      <c r="B3" s="643"/>
      <c r="C3" s="1538" t="str">
        <f>Contents!$E$3</f>
        <v>THE SOCIETY FOR CREATIVE ANACHRONISM, INC.</v>
      </c>
      <c r="D3" s="1538"/>
      <c r="E3" s="1538"/>
      <c r="F3" s="1538"/>
      <c r="G3" s="643"/>
      <c r="H3" s="956"/>
      <c r="I3" s="956"/>
      <c r="J3" s="956"/>
      <c r="K3" s="956"/>
      <c r="L3" s="956"/>
      <c r="M3" s="956"/>
      <c r="N3" s="956"/>
      <c r="O3" s="956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56"/>
    </row>
    <row r="4" spans="1:21" x14ac:dyDescent="0.25">
      <c r="A4" s="955"/>
      <c r="B4" s="643"/>
      <c r="C4" s="1530" t="str">
        <f>Contents!$E$4</f>
        <v>FINANCIAL REPORT</v>
      </c>
      <c r="D4" s="1530"/>
      <c r="E4" s="1530"/>
      <c r="F4" s="1530"/>
      <c r="G4" s="643"/>
      <c r="H4" s="955"/>
      <c r="I4" s="955"/>
      <c r="J4" s="955"/>
      <c r="K4" s="955"/>
      <c r="L4" s="955"/>
      <c r="M4" s="955"/>
      <c r="N4" s="955"/>
      <c r="O4" s="955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55"/>
    </row>
    <row r="5" spans="1:21" x14ac:dyDescent="0.25">
      <c r="A5" s="955"/>
      <c r="B5" s="641"/>
      <c r="C5" s="641"/>
      <c r="D5" s="644"/>
      <c r="E5" s="644"/>
      <c r="F5" s="644"/>
      <c r="G5" s="641"/>
      <c r="H5" s="955"/>
      <c r="I5" s="955"/>
      <c r="J5" s="955"/>
      <c r="K5" s="955"/>
      <c r="L5" s="955"/>
      <c r="M5" s="955"/>
      <c r="N5" s="955"/>
      <c r="O5" s="955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55"/>
    </row>
    <row r="6" spans="1:21" x14ac:dyDescent="0.25">
      <c r="A6" s="955"/>
      <c r="B6" s="641"/>
      <c r="C6" s="641"/>
      <c r="D6" s="1531" t="str">
        <f>Contents!B58</f>
        <v>Branch:   Montengarde                                                             Period:  1/01/2017             to     12/31/2017            .</v>
      </c>
      <c r="E6" s="1531"/>
      <c r="F6" s="1531"/>
      <c r="G6" s="641"/>
      <c r="H6" s="955"/>
      <c r="I6" s="955"/>
      <c r="J6" s="955"/>
      <c r="K6" s="955"/>
      <c r="L6" s="955"/>
      <c r="M6" s="955"/>
      <c r="N6" s="955"/>
      <c r="O6" s="955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55"/>
    </row>
    <row r="7" spans="1:21" x14ac:dyDescent="0.25">
      <c r="A7" s="955"/>
      <c r="B7" s="641"/>
      <c r="C7" s="641"/>
      <c r="D7" s="641"/>
      <c r="E7" s="642"/>
      <c r="F7" s="641"/>
      <c r="G7" s="641"/>
      <c r="H7" s="955"/>
      <c r="I7" s="955"/>
      <c r="J7" s="955"/>
      <c r="K7" s="955"/>
      <c r="L7" s="955"/>
      <c r="M7" s="955"/>
      <c r="N7" s="955"/>
      <c r="O7" s="955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55"/>
    </row>
    <row r="8" spans="1:21" ht="18.75" x14ac:dyDescent="0.25">
      <c r="A8" s="955"/>
      <c r="B8" s="641"/>
      <c r="C8" s="641"/>
      <c r="D8" s="1539" t="s">
        <v>330</v>
      </c>
      <c r="E8" s="1540"/>
      <c r="F8" s="1540"/>
      <c r="G8" s="641"/>
      <c r="H8" s="955"/>
      <c r="I8" s="955"/>
      <c r="J8" s="955"/>
      <c r="K8" s="955"/>
      <c r="L8" s="955"/>
      <c r="M8" s="955"/>
      <c r="N8" s="955"/>
      <c r="O8" s="955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55"/>
    </row>
    <row r="9" spans="1:21" x14ac:dyDescent="0.25">
      <c r="A9" s="955"/>
      <c r="B9" s="641"/>
      <c r="C9" s="641"/>
      <c r="D9" s="641" t="s">
        <v>331</v>
      </c>
      <c r="E9" s="642"/>
      <c r="F9" s="641"/>
      <c r="G9" s="641"/>
      <c r="H9" s="955"/>
      <c r="I9" s="955"/>
      <c r="J9" s="955"/>
      <c r="K9" s="955"/>
      <c r="L9" s="955"/>
      <c r="M9" s="955"/>
      <c r="N9" s="955"/>
      <c r="O9" s="955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55"/>
    </row>
    <row r="10" spans="1:21" ht="15.75" thickBot="1" x14ac:dyDescent="0.3">
      <c r="A10" s="955"/>
      <c r="B10" s="641"/>
      <c r="C10" s="641"/>
      <c r="D10" s="641" t="s">
        <v>332</v>
      </c>
      <c r="E10" s="642"/>
      <c r="F10" s="641"/>
      <c r="G10" s="641"/>
      <c r="H10" s="955"/>
      <c r="I10" s="955"/>
      <c r="J10" s="955"/>
      <c r="K10" s="955"/>
      <c r="L10" s="955"/>
      <c r="M10" s="955"/>
      <c r="N10" s="955"/>
      <c r="O10" s="955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55"/>
    </row>
    <row r="11" spans="1:21" ht="17.25" thickTop="1" thickBot="1" x14ac:dyDescent="0.3">
      <c r="A11" s="955"/>
      <c r="B11" s="641"/>
      <c r="C11" s="641"/>
      <c r="D11" s="1541" t="s">
        <v>333</v>
      </c>
      <c r="E11" s="1542"/>
      <c r="F11" s="830">
        <f>BALANCE_3!$H$19+BALANCE_3!$H$20</f>
        <v>20898.38</v>
      </c>
      <c r="G11" s="641"/>
      <c r="H11" s="955"/>
      <c r="I11" s="955"/>
      <c r="J11" s="955"/>
      <c r="K11" s="955"/>
      <c r="L11" s="955"/>
      <c r="M11" s="955"/>
      <c r="N11" s="955"/>
      <c r="O11" s="955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55"/>
    </row>
    <row r="12" spans="1:21" ht="15.75" thickTop="1" x14ac:dyDescent="0.25">
      <c r="A12" s="955"/>
      <c r="B12" s="886"/>
      <c r="C12" s="886"/>
      <c r="D12" s="887"/>
      <c r="E12" s="954"/>
      <c r="F12" s="885"/>
      <c r="G12" s="886"/>
      <c r="H12" s="955"/>
      <c r="I12" s="955"/>
      <c r="J12" s="955"/>
      <c r="K12" s="955"/>
      <c r="L12" s="955"/>
      <c r="M12" s="955"/>
      <c r="N12" s="955"/>
      <c r="O12" s="955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55"/>
    </row>
    <row r="13" spans="1:21" ht="15.75" thickBot="1" x14ac:dyDescent="0.3">
      <c r="A13" s="955"/>
      <c r="B13" s="641"/>
      <c r="C13" s="641"/>
      <c r="D13" s="884" t="s">
        <v>334</v>
      </c>
      <c r="E13" s="883" t="s">
        <v>335</v>
      </c>
      <c r="F13" s="645" t="s">
        <v>336</v>
      </c>
      <c r="G13" s="641"/>
      <c r="H13" s="955"/>
      <c r="I13" s="955"/>
      <c r="J13" s="955"/>
      <c r="K13" s="955"/>
      <c r="L13" s="955"/>
      <c r="M13" s="955"/>
      <c r="N13" s="955"/>
      <c r="O13" s="955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55"/>
    </row>
    <row r="14" spans="1:21" ht="16.5" thickTop="1" x14ac:dyDescent="0.25">
      <c r="A14" s="955"/>
      <c r="B14" s="641"/>
      <c r="C14" s="657">
        <v>1</v>
      </c>
      <c r="D14" s="655" t="s">
        <v>337</v>
      </c>
      <c r="E14" s="188" t="s">
        <v>338</v>
      </c>
      <c r="F14" s="831">
        <v>16856.740000000002</v>
      </c>
      <c r="G14" s="641"/>
      <c r="H14" s="955"/>
      <c r="I14" s="955"/>
      <c r="J14" s="955"/>
      <c r="K14" s="955"/>
      <c r="L14" s="955"/>
      <c r="M14" s="955"/>
      <c r="N14" s="955"/>
      <c r="O14" s="955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55"/>
    </row>
    <row r="15" spans="1:21" ht="15.75" x14ac:dyDescent="0.25">
      <c r="A15" s="955"/>
      <c r="B15" s="641"/>
      <c r="C15" s="658">
        <v>2</v>
      </c>
      <c r="D15" s="131" t="s">
        <v>680</v>
      </c>
      <c r="E15" s="131"/>
      <c r="F15" s="832">
        <v>107.96</v>
      </c>
      <c r="G15" s="641"/>
      <c r="H15" s="955"/>
      <c r="I15" s="955"/>
      <c r="J15" s="955"/>
      <c r="K15" s="955"/>
      <c r="L15" s="955"/>
      <c r="M15" s="955"/>
      <c r="N15" s="955"/>
      <c r="O15" s="955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55"/>
    </row>
    <row r="16" spans="1:21" ht="15.75" x14ac:dyDescent="0.25">
      <c r="A16" s="955"/>
      <c r="B16" s="641"/>
      <c r="C16" s="658">
        <v>3</v>
      </c>
      <c r="D16" s="131" t="s">
        <v>681</v>
      </c>
      <c r="E16" s="131"/>
      <c r="F16" s="832">
        <v>394.41</v>
      </c>
      <c r="G16" s="641"/>
      <c r="H16" s="955"/>
      <c r="I16" s="955"/>
      <c r="J16" s="955"/>
      <c r="K16" s="955"/>
      <c r="L16" s="955"/>
      <c r="M16" s="955"/>
      <c r="N16" s="955"/>
      <c r="O16" s="955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55"/>
    </row>
    <row r="17" spans="1:21" ht="15.75" x14ac:dyDescent="0.25">
      <c r="A17" s="955"/>
      <c r="B17" s="641"/>
      <c r="C17" s="658">
        <v>4</v>
      </c>
      <c r="D17" s="131" t="s">
        <v>682</v>
      </c>
      <c r="E17" s="131"/>
      <c r="F17" s="832">
        <v>367.5</v>
      </c>
      <c r="G17" s="641"/>
      <c r="H17" s="955"/>
      <c r="I17" s="955"/>
      <c r="J17" s="955"/>
      <c r="K17" s="955"/>
      <c r="L17" s="955"/>
      <c r="M17" s="955"/>
      <c r="N17" s="955"/>
      <c r="O17" s="955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55"/>
    </row>
    <row r="18" spans="1:21" ht="15.75" x14ac:dyDescent="0.25">
      <c r="A18" s="955"/>
      <c r="B18" s="641"/>
      <c r="C18" s="658">
        <v>5</v>
      </c>
      <c r="D18" s="131" t="s">
        <v>683</v>
      </c>
      <c r="E18" s="131"/>
      <c r="F18" s="832">
        <v>443.3</v>
      </c>
      <c r="G18" s="641"/>
      <c r="H18" s="955"/>
      <c r="I18" s="955"/>
      <c r="J18" s="955"/>
      <c r="K18" s="955"/>
      <c r="L18" s="955"/>
      <c r="M18" s="955"/>
      <c r="N18" s="955"/>
      <c r="O18" s="955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55"/>
    </row>
    <row r="19" spans="1:21" ht="15.75" x14ac:dyDescent="0.25">
      <c r="A19" s="955"/>
      <c r="B19" s="641"/>
      <c r="C19" s="658">
        <v>6</v>
      </c>
      <c r="D19" s="131" t="s">
        <v>684</v>
      </c>
      <c r="E19" s="131"/>
      <c r="F19" s="832">
        <v>199.1</v>
      </c>
      <c r="G19" s="641"/>
      <c r="H19" s="955"/>
      <c r="I19" s="955"/>
      <c r="J19" s="955"/>
      <c r="K19" s="955"/>
      <c r="L19" s="955"/>
      <c r="M19" s="955"/>
      <c r="N19" s="955"/>
      <c r="O19" s="955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55"/>
    </row>
    <row r="20" spans="1:21" ht="15.75" x14ac:dyDescent="0.25">
      <c r="A20" s="955"/>
      <c r="B20" s="641"/>
      <c r="C20" s="658">
        <v>7</v>
      </c>
      <c r="D20" s="131" t="s">
        <v>685</v>
      </c>
      <c r="E20" s="131"/>
      <c r="F20" s="832">
        <v>99.4</v>
      </c>
      <c r="G20" s="641"/>
      <c r="H20" s="955"/>
      <c r="I20" s="955"/>
      <c r="J20" s="955"/>
      <c r="K20" s="955"/>
      <c r="L20" s="955"/>
      <c r="M20" s="955"/>
      <c r="N20" s="955"/>
      <c r="O20" s="955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55"/>
    </row>
    <row r="21" spans="1:21" ht="15.75" x14ac:dyDescent="0.25">
      <c r="A21" s="955"/>
      <c r="B21" s="641"/>
      <c r="C21" s="658">
        <v>8</v>
      </c>
      <c r="D21" s="131" t="s">
        <v>686</v>
      </c>
      <c r="E21" s="131"/>
      <c r="F21" s="832">
        <v>70.06</v>
      </c>
      <c r="G21" s="641"/>
      <c r="H21" s="955"/>
      <c r="I21" s="955"/>
      <c r="J21" s="955"/>
      <c r="K21" s="955"/>
      <c r="L21" s="955"/>
      <c r="M21" s="955"/>
      <c r="N21" s="955"/>
      <c r="O21" s="955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55"/>
    </row>
    <row r="22" spans="1:21" ht="15.75" x14ac:dyDescent="0.25">
      <c r="A22" s="955"/>
      <c r="B22" s="641"/>
      <c r="C22" s="658">
        <v>9</v>
      </c>
      <c r="D22" s="131" t="s">
        <v>657</v>
      </c>
      <c r="E22" s="131"/>
      <c r="F22" s="832" t="s">
        <v>742</v>
      </c>
      <c r="G22" s="641"/>
      <c r="H22" s="955"/>
      <c r="I22" s="955"/>
      <c r="J22" s="955"/>
      <c r="K22" s="955"/>
      <c r="L22" s="955"/>
      <c r="M22" s="955"/>
      <c r="N22" s="955"/>
      <c r="O22" s="955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55"/>
    </row>
    <row r="23" spans="1:21" ht="15.75" x14ac:dyDescent="0.25">
      <c r="A23" s="955"/>
      <c r="B23" s="641"/>
      <c r="C23" s="658">
        <v>10</v>
      </c>
      <c r="D23" s="131" t="s">
        <v>658</v>
      </c>
      <c r="E23" s="131"/>
      <c r="F23" s="832">
        <v>150</v>
      </c>
      <c r="G23" s="641"/>
      <c r="H23" s="955"/>
      <c r="I23" s="955"/>
      <c r="J23" s="955"/>
      <c r="K23" s="955"/>
      <c r="L23" s="955"/>
      <c r="M23" s="955"/>
      <c r="N23" s="955"/>
      <c r="O23" s="955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55"/>
    </row>
    <row r="24" spans="1:21" ht="15.75" x14ac:dyDescent="0.25">
      <c r="A24" s="955"/>
      <c r="B24" s="641"/>
      <c r="C24" s="658">
        <v>11</v>
      </c>
      <c r="D24" s="131" t="s">
        <v>659</v>
      </c>
      <c r="E24" s="131"/>
      <c r="F24" s="832">
        <v>103</v>
      </c>
      <c r="G24" s="641"/>
      <c r="H24" s="955"/>
      <c r="I24" s="955"/>
      <c r="J24" s="955"/>
      <c r="K24" s="955"/>
      <c r="L24" s="955"/>
      <c r="M24" s="955"/>
      <c r="N24" s="955"/>
      <c r="O24" s="955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55"/>
    </row>
    <row r="25" spans="1:21" ht="15.75" x14ac:dyDescent="0.25">
      <c r="A25" s="955"/>
      <c r="B25" s="641"/>
      <c r="C25" s="658">
        <v>12</v>
      </c>
      <c r="D25" s="131" t="s">
        <v>660</v>
      </c>
      <c r="E25" s="131"/>
      <c r="F25" s="832">
        <v>267.75</v>
      </c>
      <c r="G25" s="641"/>
      <c r="H25" s="955"/>
      <c r="I25" s="955"/>
      <c r="J25" s="955"/>
      <c r="K25" s="955"/>
      <c r="L25" s="955"/>
      <c r="M25" s="955"/>
      <c r="N25" s="955"/>
      <c r="O25" s="955"/>
      <c r="P25" s="1053" t="s">
        <v>65</v>
      </c>
      <c r="Q25" s="89"/>
      <c r="R25" s="89"/>
      <c r="S25" s="1053" t="s">
        <v>80</v>
      </c>
      <c r="T25" s="1053" t="s">
        <v>65</v>
      </c>
      <c r="U25" s="955"/>
    </row>
    <row r="26" spans="1:21" ht="15.75" x14ac:dyDescent="0.25">
      <c r="A26" s="955"/>
      <c r="B26" s="641"/>
      <c r="C26" s="658">
        <v>13</v>
      </c>
      <c r="D26" s="131" t="s">
        <v>687</v>
      </c>
      <c r="E26" s="131"/>
      <c r="F26" s="832">
        <v>25</v>
      </c>
      <c r="G26" s="641"/>
      <c r="H26" s="955"/>
      <c r="I26" s="955"/>
      <c r="J26" s="955"/>
      <c r="K26" s="955"/>
      <c r="L26" s="955"/>
      <c r="M26" s="955"/>
      <c r="N26" s="955"/>
      <c r="O26" s="955"/>
      <c r="P26" s="1053" t="s">
        <v>72</v>
      </c>
      <c r="Q26" s="89"/>
      <c r="R26" s="89"/>
      <c r="S26" s="1053" t="s">
        <v>82</v>
      </c>
      <c r="T26" s="1053" t="s">
        <v>72</v>
      </c>
      <c r="U26" s="955"/>
    </row>
    <row r="27" spans="1:21" ht="15.75" x14ac:dyDescent="0.25">
      <c r="A27" s="955"/>
      <c r="B27" s="641"/>
      <c r="C27" s="658">
        <v>14</v>
      </c>
      <c r="D27" s="131" t="s">
        <v>688</v>
      </c>
      <c r="E27" s="131"/>
      <c r="F27" s="832">
        <v>41.74</v>
      </c>
      <c r="G27" s="641"/>
      <c r="H27" s="955"/>
      <c r="I27" s="955"/>
      <c r="J27" s="955"/>
      <c r="K27" s="955"/>
      <c r="L27" s="955"/>
      <c r="M27" s="955"/>
      <c r="N27" s="955"/>
      <c r="O27" s="955"/>
      <c r="P27" s="1053" t="s">
        <v>73</v>
      </c>
      <c r="Q27" s="89"/>
      <c r="R27" s="89"/>
      <c r="S27" s="1053" t="s">
        <v>83</v>
      </c>
      <c r="T27" s="1053" t="s">
        <v>73</v>
      </c>
      <c r="U27" s="955"/>
    </row>
    <row r="28" spans="1:21" ht="15.75" x14ac:dyDescent="0.25">
      <c r="A28" s="955"/>
      <c r="B28" s="641"/>
      <c r="C28" s="658">
        <v>15</v>
      </c>
      <c r="D28" s="131" t="s">
        <v>689</v>
      </c>
      <c r="E28" s="131"/>
      <c r="F28" s="832">
        <v>62</v>
      </c>
      <c r="G28" s="641"/>
      <c r="H28" s="955"/>
      <c r="I28" s="955"/>
      <c r="J28" s="955"/>
      <c r="K28" s="955"/>
      <c r="L28" s="955"/>
      <c r="M28" s="955"/>
      <c r="N28" s="955"/>
      <c r="O28" s="955"/>
      <c r="P28" s="1053" t="s">
        <v>75</v>
      </c>
      <c r="Q28" s="89"/>
      <c r="R28" s="89"/>
      <c r="S28" s="1053" t="s">
        <v>84</v>
      </c>
      <c r="T28" s="1053" t="s">
        <v>75</v>
      </c>
      <c r="U28" s="955"/>
    </row>
    <row r="29" spans="1:21" ht="15.75" x14ac:dyDescent="0.25">
      <c r="A29" s="955"/>
      <c r="B29" s="641"/>
      <c r="C29" s="658">
        <v>16</v>
      </c>
      <c r="D29" s="131" t="s">
        <v>690</v>
      </c>
      <c r="E29" s="131"/>
      <c r="F29" s="832">
        <v>43.67</v>
      </c>
      <c r="G29" s="641"/>
      <c r="H29" s="955"/>
      <c r="I29" s="955"/>
      <c r="J29" s="955"/>
      <c r="K29" s="955"/>
      <c r="L29" s="955"/>
      <c r="M29" s="955"/>
      <c r="N29" s="955"/>
      <c r="O29" s="955"/>
      <c r="P29" s="1053" t="s">
        <v>77</v>
      </c>
      <c r="Q29" s="89"/>
      <c r="R29" s="89"/>
      <c r="S29" s="1053" t="s">
        <v>89</v>
      </c>
      <c r="T29" s="1053" t="s">
        <v>77</v>
      </c>
      <c r="U29" s="955"/>
    </row>
    <row r="30" spans="1:21" ht="15.75" x14ac:dyDescent="0.25">
      <c r="A30" s="955"/>
      <c r="B30" s="641"/>
      <c r="C30" s="658">
        <v>17</v>
      </c>
      <c r="D30" s="131" t="s">
        <v>691</v>
      </c>
      <c r="E30" s="131"/>
      <c r="F30" s="832" t="s">
        <v>742</v>
      </c>
      <c r="G30" s="641"/>
      <c r="H30" s="955"/>
      <c r="I30" s="955"/>
      <c r="J30" s="955"/>
      <c r="K30" s="955"/>
      <c r="L30" s="955"/>
      <c r="M30" s="955"/>
      <c r="N30" s="955"/>
      <c r="O30" s="955"/>
      <c r="P30" s="1053" t="s">
        <v>79</v>
      </c>
      <c r="Q30" s="89"/>
      <c r="R30" s="89"/>
      <c r="S30" s="89"/>
      <c r="T30" s="1053" t="s">
        <v>79</v>
      </c>
      <c r="U30" s="955"/>
    </row>
    <row r="31" spans="1:21" ht="15.75" x14ac:dyDescent="0.25">
      <c r="A31" s="955"/>
      <c r="B31" s="641"/>
      <c r="C31" s="658">
        <v>18</v>
      </c>
      <c r="D31" s="131" t="s">
        <v>692</v>
      </c>
      <c r="E31" s="131"/>
      <c r="F31" s="832">
        <v>293.2</v>
      </c>
      <c r="G31" s="641"/>
      <c r="H31" s="955"/>
      <c r="I31" s="955"/>
      <c r="J31" s="955"/>
      <c r="K31" s="955"/>
      <c r="L31" s="955"/>
      <c r="M31" s="955"/>
      <c r="N31" s="955"/>
      <c r="O31" s="955"/>
      <c r="P31" s="1053" t="s">
        <v>80</v>
      </c>
      <c r="Q31" s="89"/>
      <c r="R31" s="89"/>
      <c r="S31" s="89"/>
      <c r="T31" s="1053" t="s">
        <v>80</v>
      </c>
      <c r="U31" s="955"/>
    </row>
    <row r="32" spans="1:21" ht="15.75" x14ac:dyDescent="0.25">
      <c r="A32" s="955"/>
      <c r="B32" s="641"/>
      <c r="C32" s="658">
        <v>19</v>
      </c>
      <c r="D32" s="131" t="s">
        <v>661</v>
      </c>
      <c r="E32" s="131"/>
      <c r="F32" s="832">
        <v>158.55000000000001</v>
      </c>
      <c r="G32" s="641"/>
      <c r="H32" s="955"/>
      <c r="I32" s="955"/>
      <c r="J32" s="955"/>
      <c r="K32" s="955"/>
      <c r="L32" s="955"/>
      <c r="M32" s="955"/>
      <c r="N32" s="955"/>
      <c r="O32" s="955"/>
      <c r="P32" s="1053" t="s">
        <v>82</v>
      </c>
      <c r="Q32" s="89"/>
      <c r="R32" s="89"/>
      <c r="S32" s="89"/>
      <c r="T32" s="1053" t="s">
        <v>82</v>
      </c>
      <c r="U32" s="955"/>
    </row>
    <row r="33" spans="1:21" ht="15.75" x14ac:dyDescent="0.25">
      <c r="A33" s="955"/>
      <c r="B33" s="641"/>
      <c r="C33" s="658">
        <v>20</v>
      </c>
      <c r="D33" s="131" t="s">
        <v>693</v>
      </c>
      <c r="E33" s="131"/>
      <c r="F33" s="832">
        <v>1215</v>
      </c>
      <c r="G33" s="641"/>
      <c r="H33" s="955"/>
      <c r="I33" s="955"/>
      <c r="J33" s="955"/>
      <c r="K33" s="955"/>
      <c r="L33" s="955"/>
      <c r="M33" s="955"/>
      <c r="N33" s="955"/>
      <c r="O33" s="955"/>
      <c r="P33" s="1053" t="s">
        <v>83</v>
      </c>
      <c r="Q33" s="89"/>
      <c r="R33" s="89"/>
      <c r="S33" s="89"/>
      <c r="T33" s="1053" t="s">
        <v>83</v>
      </c>
      <c r="U33" s="955"/>
    </row>
    <row r="34" spans="1:21" ht="15.75" x14ac:dyDescent="0.25">
      <c r="A34" s="955"/>
      <c r="B34" s="641"/>
      <c r="C34" s="658">
        <v>21</v>
      </c>
      <c r="D34" s="131"/>
      <c r="E34" s="131"/>
      <c r="F34" s="832"/>
      <c r="G34" s="641"/>
      <c r="H34" s="955"/>
      <c r="I34" s="955"/>
      <c r="J34" s="955"/>
      <c r="K34" s="955"/>
      <c r="L34" s="955"/>
      <c r="M34" s="955"/>
      <c r="N34" s="955"/>
      <c r="O34" s="955"/>
      <c r="P34" s="1053" t="s">
        <v>84</v>
      </c>
      <c r="Q34" s="89"/>
      <c r="R34" s="89"/>
      <c r="S34" s="89"/>
      <c r="T34" s="1053" t="s">
        <v>84</v>
      </c>
      <c r="U34" s="955"/>
    </row>
    <row r="35" spans="1:21" ht="15.75" x14ac:dyDescent="0.25">
      <c r="A35" s="955"/>
      <c r="B35" s="641"/>
      <c r="C35" s="658">
        <v>22</v>
      </c>
      <c r="D35" s="131"/>
      <c r="E35" s="131"/>
      <c r="F35" s="832"/>
      <c r="G35" s="641"/>
      <c r="H35" s="955"/>
      <c r="I35" s="955"/>
      <c r="J35" s="955"/>
      <c r="K35" s="955"/>
      <c r="L35" s="955"/>
      <c r="M35" s="955"/>
      <c r="N35" s="955"/>
      <c r="O35" s="955"/>
      <c r="P35" s="1053" t="s">
        <v>86</v>
      </c>
      <c r="Q35" s="89"/>
      <c r="R35" s="89"/>
      <c r="S35" s="89"/>
      <c r="T35" s="1053" t="s">
        <v>86</v>
      </c>
      <c r="U35" s="955"/>
    </row>
    <row r="36" spans="1:21" ht="15.75" x14ac:dyDescent="0.25">
      <c r="A36" s="955"/>
      <c r="B36" s="641"/>
      <c r="C36" s="658">
        <v>23</v>
      </c>
      <c r="D36" s="131"/>
      <c r="E36" s="131"/>
      <c r="F36" s="832"/>
      <c r="G36" s="641"/>
      <c r="H36" s="955"/>
      <c r="I36" s="955"/>
      <c r="J36" s="955"/>
      <c r="K36" s="955"/>
      <c r="L36" s="955"/>
      <c r="M36" s="955"/>
      <c r="N36" s="955"/>
      <c r="O36" s="955"/>
      <c r="P36" s="1053" t="s">
        <v>87</v>
      </c>
      <c r="Q36" s="89"/>
      <c r="R36" s="89"/>
      <c r="S36" s="89"/>
      <c r="T36" s="1053" t="s">
        <v>87</v>
      </c>
      <c r="U36" s="955"/>
    </row>
    <row r="37" spans="1:21" ht="15.75" x14ac:dyDescent="0.25">
      <c r="A37" s="955"/>
      <c r="B37" s="641"/>
      <c r="C37" s="658">
        <v>24</v>
      </c>
      <c r="D37" s="131"/>
      <c r="E37" s="131"/>
      <c r="F37" s="832"/>
      <c r="G37" s="641"/>
      <c r="H37" s="955"/>
      <c r="I37" s="955"/>
      <c r="J37" s="955"/>
      <c r="K37" s="955"/>
      <c r="L37" s="955"/>
      <c r="M37" s="955"/>
      <c r="N37" s="955"/>
      <c r="O37" s="955"/>
      <c r="P37" s="1053" t="s">
        <v>89</v>
      </c>
      <c r="Q37" s="89"/>
      <c r="R37" s="89"/>
      <c r="S37" s="89"/>
      <c r="T37" s="1053" t="s">
        <v>88</v>
      </c>
      <c r="U37" s="955"/>
    </row>
    <row r="38" spans="1:21" ht="15.75" x14ac:dyDescent="0.25">
      <c r="A38" s="955"/>
      <c r="B38" s="641"/>
      <c r="C38" s="658">
        <v>25</v>
      </c>
      <c r="D38" s="131"/>
      <c r="E38" s="131"/>
      <c r="F38" s="832"/>
      <c r="G38" s="641"/>
      <c r="H38" s="955"/>
      <c r="I38" s="955"/>
      <c r="J38" s="955"/>
      <c r="K38" s="955"/>
      <c r="L38" s="955"/>
      <c r="M38" s="955"/>
      <c r="N38" s="955"/>
      <c r="O38" s="955"/>
      <c r="P38" s="89"/>
      <c r="Q38" s="89"/>
      <c r="R38" s="89"/>
      <c r="S38" s="89"/>
      <c r="T38" s="1053" t="s">
        <v>89</v>
      </c>
      <c r="U38" s="955"/>
    </row>
    <row r="39" spans="1:21" ht="15.75" x14ac:dyDescent="0.25">
      <c r="A39" s="955"/>
      <c r="B39" s="641"/>
      <c r="C39" s="658">
        <v>26</v>
      </c>
      <c r="D39" s="131"/>
      <c r="E39" s="131"/>
      <c r="F39" s="832"/>
      <c r="G39" s="641"/>
      <c r="H39" s="955"/>
      <c r="I39" s="955"/>
      <c r="J39" s="955"/>
      <c r="K39" s="955"/>
      <c r="L39" s="955"/>
      <c r="M39" s="955"/>
      <c r="N39" s="955"/>
      <c r="O39" s="955"/>
      <c r="Q39" s="89"/>
      <c r="R39" s="89"/>
      <c r="S39" s="89"/>
      <c r="T39" s="89"/>
      <c r="U39" s="955"/>
    </row>
    <row r="40" spans="1:21" ht="15.75" x14ac:dyDescent="0.25">
      <c r="A40" s="955"/>
      <c r="B40" s="641"/>
      <c r="C40" s="658">
        <v>27</v>
      </c>
      <c r="D40" s="131"/>
      <c r="E40" s="131"/>
      <c r="F40" s="832"/>
      <c r="G40" s="641"/>
      <c r="H40" s="955"/>
      <c r="I40" s="955"/>
      <c r="J40" s="955"/>
      <c r="K40" s="955"/>
      <c r="L40" s="955"/>
      <c r="M40" s="955"/>
      <c r="N40" s="955"/>
      <c r="O40" s="955"/>
      <c r="P40" s="89"/>
      <c r="Q40" s="89"/>
      <c r="R40" s="89"/>
      <c r="S40" s="89"/>
      <c r="T40" s="962"/>
      <c r="U40" s="955"/>
    </row>
    <row r="41" spans="1:21" ht="15.75" x14ac:dyDescent="0.25">
      <c r="A41" s="955"/>
      <c r="B41" s="641"/>
      <c r="C41" s="658">
        <v>28</v>
      </c>
      <c r="D41" s="131"/>
      <c r="E41" s="131"/>
      <c r="F41" s="832"/>
      <c r="G41" s="641"/>
      <c r="H41" s="955"/>
      <c r="I41" s="955"/>
      <c r="J41" s="955"/>
      <c r="K41" s="955"/>
      <c r="L41" s="955"/>
      <c r="M41" s="955"/>
      <c r="N41" s="955"/>
      <c r="O41" s="955"/>
      <c r="P41" s="89"/>
      <c r="Q41" s="89"/>
      <c r="R41" s="89"/>
      <c r="S41" s="89"/>
      <c r="T41" s="89"/>
      <c r="U41" s="955"/>
    </row>
    <row r="42" spans="1:21" ht="15.75" x14ac:dyDescent="0.25">
      <c r="A42" s="955"/>
      <c r="B42" s="641"/>
      <c r="C42" s="658">
        <v>29</v>
      </c>
      <c r="D42" s="131"/>
      <c r="E42" s="131"/>
      <c r="F42" s="832"/>
      <c r="G42" s="641"/>
      <c r="H42" s="955"/>
      <c r="I42" s="955"/>
      <c r="J42" s="955"/>
      <c r="K42" s="955"/>
      <c r="L42" s="955"/>
      <c r="M42" s="955"/>
      <c r="N42" s="955"/>
      <c r="O42" s="955"/>
      <c r="P42" s="89"/>
      <c r="Q42" s="89"/>
      <c r="R42" s="89"/>
      <c r="S42" s="89"/>
      <c r="T42" s="89"/>
      <c r="U42" s="955"/>
    </row>
    <row r="43" spans="1:21" ht="15.75" x14ac:dyDescent="0.25">
      <c r="A43" s="955"/>
      <c r="B43" s="641"/>
      <c r="C43" s="658">
        <v>30</v>
      </c>
      <c r="D43" s="131"/>
      <c r="E43" s="131"/>
      <c r="F43" s="832"/>
      <c r="G43" s="641"/>
      <c r="H43" s="955"/>
      <c r="I43" s="955"/>
      <c r="J43" s="955"/>
      <c r="K43" s="955"/>
      <c r="L43" s="955"/>
      <c r="M43" s="955"/>
      <c r="N43" s="955"/>
      <c r="O43" s="955"/>
      <c r="P43" s="89"/>
      <c r="Q43" s="89"/>
      <c r="R43" s="89"/>
      <c r="S43" s="89"/>
      <c r="T43" s="89"/>
      <c r="U43" s="955"/>
    </row>
    <row r="44" spans="1:21" ht="15.75" x14ac:dyDescent="0.25">
      <c r="A44" s="955"/>
      <c r="B44" s="641"/>
      <c r="C44" s="658">
        <v>31</v>
      </c>
      <c r="D44" s="131"/>
      <c r="E44" s="131"/>
      <c r="F44" s="832"/>
      <c r="G44" s="641"/>
      <c r="H44" s="955"/>
      <c r="I44" s="955"/>
      <c r="J44" s="955"/>
      <c r="K44" s="955"/>
      <c r="L44" s="955"/>
      <c r="M44" s="955"/>
      <c r="N44" s="955"/>
      <c r="O44" s="955"/>
      <c r="P44" s="89"/>
      <c r="Q44" s="89"/>
      <c r="R44" s="89"/>
      <c r="S44" s="89"/>
      <c r="T44" s="89"/>
      <c r="U44" s="955"/>
    </row>
    <row r="45" spans="1:21" ht="15.75" x14ac:dyDescent="0.25">
      <c r="A45" s="955"/>
      <c r="B45" s="641"/>
      <c r="C45" s="658">
        <v>32</v>
      </c>
      <c r="D45" s="131"/>
      <c r="E45" s="131"/>
      <c r="F45" s="832"/>
      <c r="G45" s="641"/>
      <c r="H45" s="955"/>
      <c r="I45" s="955"/>
      <c r="J45" s="955"/>
      <c r="K45" s="955"/>
      <c r="L45" s="955"/>
      <c r="M45" s="955"/>
      <c r="N45" s="955"/>
      <c r="O45" s="955"/>
      <c r="P45" s="89"/>
      <c r="Q45" s="89"/>
      <c r="R45" s="89"/>
      <c r="S45" s="89"/>
      <c r="T45" s="89"/>
      <c r="U45" s="955"/>
    </row>
    <row r="46" spans="1:21" ht="15.75" x14ac:dyDescent="0.25">
      <c r="A46" s="955"/>
      <c r="B46" s="641"/>
      <c r="C46" s="658">
        <v>33</v>
      </c>
      <c r="D46" s="131"/>
      <c r="E46" s="131"/>
      <c r="F46" s="832"/>
      <c r="G46" s="641"/>
      <c r="H46" s="955"/>
      <c r="I46" s="955"/>
      <c r="J46" s="955"/>
      <c r="K46" s="955"/>
      <c r="L46" s="955"/>
      <c r="M46" s="955"/>
      <c r="N46" s="955"/>
      <c r="O46" s="955"/>
      <c r="P46" s="89"/>
      <c r="Q46" s="89"/>
      <c r="R46" s="89"/>
      <c r="S46" s="89"/>
      <c r="T46" s="89"/>
      <c r="U46" s="955"/>
    </row>
    <row r="47" spans="1:21" ht="15.75" x14ac:dyDescent="0.25">
      <c r="A47" s="955"/>
      <c r="B47" s="641"/>
      <c r="C47" s="658">
        <v>34</v>
      </c>
      <c r="D47" s="131"/>
      <c r="E47" s="131"/>
      <c r="F47" s="832"/>
      <c r="G47" s="641"/>
      <c r="H47" s="955"/>
      <c r="I47" s="955"/>
      <c r="J47" s="955"/>
      <c r="K47" s="955"/>
      <c r="L47" s="955"/>
      <c r="M47" s="955"/>
      <c r="N47" s="955"/>
      <c r="O47" s="955"/>
      <c r="S47" s="89"/>
      <c r="U47" s="955"/>
    </row>
    <row r="48" spans="1:21" ht="15.75" x14ac:dyDescent="0.25">
      <c r="A48" s="955"/>
      <c r="B48" s="641"/>
      <c r="C48" s="658">
        <v>35</v>
      </c>
      <c r="D48" s="131"/>
      <c r="E48" s="131"/>
      <c r="F48" s="832"/>
      <c r="G48" s="641"/>
      <c r="H48" s="955"/>
      <c r="I48" s="955"/>
      <c r="J48" s="955"/>
      <c r="K48" s="955"/>
      <c r="L48" s="955"/>
      <c r="M48" s="955"/>
      <c r="N48" s="955"/>
      <c r="O48" s="955"/>
      <c r="S48" s="89"/>
      <c r="U48" s="955"/>
    </row>
    <row r="49" spans="1:21" ht="15.75" x14ac:dyDescent="0.25">
      <c r="A49" s="955"/>
      <c r="B49" s="641"/>
      <c r="C49" s="658">
        <v>36</v>
      </c>
      <c r="D49" s="131"/>
      <c r="E49" s="131"/>
      <c r="F49" s="832"/>
      <c r="G49" s="641"/>
      <c r="H49" s="955"/>
      <c r="I49" s="955"/>
      <c r="J49" s="955"/>
      <c r="K49" s="955"/>
      <c r="L49" s="955"/>
      <c r="M49" s="955"/>
      <c r="N49" s="955"/>
      <c r="O49" s="955"/>
      <c r="U49" s="955"/>
    </row>
    <row r="50" spans="1:21" ht="15.75" x14ac:dyDescent="0.25">
      <c r="A50" s="955"/>
      <c r="B50" s="641"/>
      <c r="C50" s="658">
        <v>37</v>
      </c>
      <c r="D50" s="131"/>
      <c r="E50" s="131"/>
      <c r="F50" s="832"/>
      <c r="G50" s="641"/>
      <c r="H50" s="955"/>
      <c r="I50" s="955"/>
      <c r="J50" s="955"/>
      <c r="K50" s="955"/>
      <c r="L50" s="955"/>
      <c r="M50" s="955"/>
      <c r="N50" s="955"/>
      <c r="O50" s="955"/>
      <c r="U50" s="955"/>
    </row>
    <row r="51" spans="1:21" ht="15.75" x14ac:dyDescent="0.25">
      <c r="A51" s="955"/>
      <c r="B51" s="641"/>
      <c r="C51" s="658">
        <v>38</v>
      </c>
      <c r="D51" s="131"/>
      <c r="E51" s="131"/>
      <c r="F51" s="832"/>
      <c r="G51" s="641"/>
      <c r="H51" s="955"/>
      <c r="I51" s="955"/>
      <c r="J51" s="955"/>
      <c r="K51" s="955"/>
      <c r="L51" s="955"/>
      <c r="M51" s="955"/>
      <c r="N51" s="955"/>
      <c r="O51" s="955"/>
      <c r="U51" s="955"/>
    </row>
    <row r="52" spans="1:21" ht="15.75" x14ac:dyDescent="0.25">
      <c r="A52" s="955"/>
      <c r="B52" s="641"/>
      <c r="C52" s="658">
        <v>39</v>
      </c>
      <c r="D52" s="131"/>
      <c r="E52" s="131"/>
      <c r="F52" s="832"/>
      <c r="G52" s="641"/>
      <c r="H52" s="955"/>
      <c r="I52" s="955"/>
      <c r="J52" s="955"/>
      <c r="K52" s="955"/>
      <c r="L52" s="955"/>
      <c r="M52" s="955"/>
      <c r="N52" s="955"/>
      <c r="O52" s="955"/>
      <c r="U52" s="955"/>
    </row>
    <row r="53" spans="1:21" ht="15.75" x14ac:dyDescent="0.25">
      <c r="A53" s="955"/>
      <c r="B53" s="641"/>
      <c r="C53" s="658">
        <v>40</v>
      </c>
      <c r="D53" s="131"/>
      <c r="E53" s="131"/>
      <c r="F53" s="832"/>
      <c r="G53" s="641"/>
      <c r="H53" s="955"/>
      <c r="I53" s="955"/>
      <c r="J53" s="955"/>
      <c r="K53" s="955"/>
      <c r="L53" s="955"/>
      <c r="M53" s="955"/>
      <c r="N53" s="955"/>
      <c r="O53" s="955"/>
      <c r="U53" s="955"/>
    </row>
    <row r="54" spans="1:21" ht="15.75" x14ac:dyDescent="0.25">
      <c r="A54" s="955"/>
      <c r="B54" s="641"/>
      <c r="C54" s="658">
        <v>41</v>
      </c>
      <c r="D54" s="131"/>
      <c r="E54" s="131"/>
      <c r="F54" s="832"/>
      <c r="G54" s="641"/>
      <c r="H54" s="955"/>
      <c r="I54" s="955"/>
      <c r="J54" s="955"/>
      <c r="K54" s="955"/>
      <c r="L54" s="955"/>
      <c r="M54" s="955"/>
      <c r="N54" s="955"/>
      <c r="O54" s="955"/>
      <c r="U54" s="955"/>
    </row>
    <row r="55" spans="1:21" ht="16.5" thickBot="1" x14ac:dyDescent="0.3">
      <c r="A55" s="955"/>
      <c r="B55" s="641"/>
      <c r="C55" s="659">
        <v>42</v>
      </c>
      <c r="D55" s="656"/>
      <c r="E55" s="189"/>
      <c r="F55" s="833"/>
      <c r="G55" s="641"/>
      <c r="H55" s="955"/>
      <c r="I55" s="955"/>
      <c r="J55" s="955"/>
      <c r="K55" s="955"/>
      <c r="L55" s="955"/>
      <c r="M55" s="955"/>
      <c r="N55" s="955"/>
      <c r="O55" s="955"/>
      <c r="U55" s="955"/>
    </row>
    <row r="56" spans="1:21" ht="17.25" thickTop="1" thickBot="1" x14ac:dyDescent="0.3">
      <c r="A56" s="955"/>
      <c r="B56" s="641"/>
      <c r="C56" s="641"/>
      <c r="D56" s="1543" t="s">
        <v>339</v>
      </c>
      <c r="E56" s="1544"/>
      <c r="F56" s="834">
        <f>SUM(F14:F55)</f>
        <v>20898.38</v>
      </c>
      <c r="G56" s="641"/>
      <c r="H56" s="955"/>
      <c r="I56" s="955"/>
      <c r="J56" s="955"/>
      <c r="K56" s="955"/>
      <c r="L56" s="955"/>
      <c r="M56" s="955"/>
      <c r="N56" s="955"/>
      <c r="O56" s="955"/>
      <c r="U56" s="955"/>
    </row>
    <row r="57" spans="1:21" ht="15.75" thickTop="1" x14ac:dyDescent="0.25">
      <c r="A57" s="955"/>
      <c r="B57" s="641"/>
      <c r="C57" s="1536" t="s">
        <v>132</v>
      </c>
      <c r="D57" s="1536"/>
      <c r="E57" s="1536"/>
      <c r="F57" s="1536"/>
      <c r="G57" s="641"/>
      <c r="H57" s="955"/>
      <c r="I57" s="955"/>
      <c r="J57" s="955"/>
      <c r="K57" s="955"/>
      <c r="L57" s="955"/>
      <c r="M57" s="955"/>
      <c r="N57" s="955"/>
      <c r="O57" s="955"/>
      <c r="U57" s="955"/>
    </row>
    <row r="58" spans="1:21" x14ac:dyDescent="0.25">
      <c r="A58" s="955"/>
      <c r="B58" s="641"/>
      <c r="C58" s="1537" t="s">
        <v>340</v>
      </c>
      <c r="D58" s="1537"/>
      <c r="E58" s="1537"/>
      <c r="F58" s="1537"/>
      <c r="G58" s="641"/>
      <c r="H58" s="955"/>
      <c r="I58" s="955"/>
      <c r="J58" s="955"/>
      <c r="K58" s="955"/>
      <c r="L58" s="955"/>
      <c r="M58" s="955"/>
      <c r="N58" s="955"/>
      <c r="O58" s="955"/>
      <c r="U58" s="955"/>
    </row>
    <row r="59" spans="1:21" x14ac:dyDescent="0.25">
      <c r="A59" s="955"/>
      <c r="B59" s="955"/>
      <c r="C59" s="955"/>
      <c r="D59" s="955"/>
      <c r="E59" s="958"/>
      <c r="F59" s="955"/>
      <c r="G59" s="955"/>
      <c r="H59" s="955"/>
      <c r="I59" s="955"/>
      <c r="J59" s="955"/>
      <c r="K59" s="955"/>
      <c r="L59" s="955"/>
      <c r="M59" s="955"/>
      <c r="N59" s="955"/>
      <c r="O59" s="955"/>
      <c r="U59" s="955"/>
    </row>
    <row r="60" spans="1:21" x14ac:dyDescent="0.25">
      <c r="A60" s="955"/>
      <c r="B60" s="955"/>
      <c r="C60" s="955"/>
      <c r="D60" s="955"/>
      <c r="E60" s="958"/>
      <c r="F60" s="955"/>
      <c r="G60" s="955"/>
      <c r="H60" s="955"/>
      <c r="I60" s="955"/>
      <c r="J60" s="955"/>
      <c r="K60" s="955"/>
      <c r="L60" s="955"/>
      <c r="M60" s="955"/>
      <c r="N60" s="955"/>
      <c r="O60" s="955"/>
      <c r="U60" s="955"/>
    </row>
    <row r="61" spans="1:21" x14ac:dyDescent="0.25">
      <c r="A61" s="955"/>
      <c r="B61" s="955"/>
      <c r="C61" s="955"/>
      <c r="D61" s="955"/>
      <c r="E61" s="958"/>
      <c r="F61" s="955"/>
      <c r="G61" s="955"/>
      <c r="H61" s="955"/>
      <c r="I61" s="955"/>
      <c r="J61" s="955"/>
      <c r="K61" s="955"/>
      <c r="L61" s="955"/>
      <c r="M61" s="955"/>
      <c r="N61" s="955"/>
      <c r="O61" s="955"/>
      <c r="U61" s="955"/>
    </row>
  </sheetData>
  <sheetProtection password="C8CD" sheet="1" objects="1" scenarios="1"/>
  <mergeCells count="8">
    <mergeCell ref="C57:F57"/>
    <mergeCell ref="C58:F58"/>
    <mergeCell ref="C3:F3"/>
    <mergeCell ref="C4:F4"/>
    <mergeCell ref="D6:F6"/>
    <mergeCell ref="D8:F8"/>
    <mergeCell ref="D11:E11"/>
    <mergeCell ref="D56:E56"/>
  </mergeCells>
  <conditionalFormatting sqref="F56">
    <cfRule type="expression" dxfId="5" priority="4" stopIfTrue="1">
      <formula>AND($F$56=$F$11,$F$11&gt;0)</formula>
    </cfRule>
  </conditionalFormatting>
  <conditionalFormatting sqref="F14:F55">
    <cfRule type="cellIs" dxfId="4" priority="3" stopIfTrue="1" operator="lessThan">
      <formula>0</formula>
    </cfRule>
  </conditionalFormatting>
  <conditionalFormatting sqref="F11">
    <cfRule type="expression" dxfId="3" priority="1" stopIfTrue="1">
      <formula>AND($F$56=$F$11,$F$11&gt;0)</formula>
    </cfRule>
    <cfRule type="expression" dxfId="2" priority="2" stopIfTrue="1">
      <formula>AND($F$56&lt;&gt;$F$11,$F$11&gt;0)</formula>
    </cfRule>
  </conditionalFormatting>
  <dataValidations disablePrompts="1" count="1">
    <dataValidation type="decimal" operator="greaterThanOrEqual" allowBlank="1" showInputMessage="1" showErrorMessage="1" error="Enter a dollar amount." sqref="F14:F55">
      <formula1>-9999999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7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48"/>
  <sheetViews>
    <sheetView showGridLines="0" showRowColHeaders="0" topLeftCell="A16" workbookViewId="0">
      <selection activeCell="Z16" sqref="Z16"/>
    </sheetView>
  </sheetViews>
  <sheetFormatPr defaultRowHeight="15" x14ac:dyDescent="0.25"/>
  <cols>
    <col min="1" max="2" width="3.7109375" style="1" customWidth="1"/>
    <col min="3" max="4" width="25.7109375" style="1" customWidth="1"/>
    <col min="5" max="5" width="9.140625" style="1" customWidth="1"/>
    <col min="6" max="6" width="11.7109375" style="1" customWidth="1"/>
    <col min="7" max="7" width="13.7109375" style="1" customWidth="1"/>
    <col min="8" max="8" width="17.5703125" style="1" customWidth="1"/>
    <col min="9" max="10" width="3.7109375" style="1" customWidth="1"/>
    <col min="11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52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89"/>
      <c r="B2" s="122"/>
      <c r="C2" s="891" t="str">
        <f>Contents!B59</f>
        <v>Version: AS XLV 3.1.2 MEDIUM locked LOCAL</v>
      </c>
      <c r="D2" s="122"/>
      <c r="E2" s="122"/>
      <c r="F2" s="122"/>
      <c r="G2" s="122"/>
      <c r="H2" s="122"/>
      <c r="I2" s="122"/>
      <c r="J2" s="89"/>
      <c r="K2" s="89"/>
      <c r="L2" s="89"/>
      <c r="M2" s="89"/>
      <c r="N2" s="89"/>
      <c r="O2" s="89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89"/>
      <c r="B3" s="122"/>
      <c r="C3" s="1122" t="str">
        <f>Contents!$E$3</f>
        <v>THE SOCIETY FOR CREATIVE ANACHRONISM, INC.</v>
      </c>
      <c r="D3" s="1123"/>
      <c r="E3" s="1123"/>
      <c r="F3" s="1123"/>
      <c r="G3" s="1123"/>
      <c r="H3" s="1123"/>
      <c r="I3" s="122"/>
      <c r="J3" s="89"/>
      <c r="K3" s="89"/>
      <c r="L3" s="89"/>
      <c r="M3" s="89"/>
      <c r="N3" s="89"/>
      <c r="O3" s="89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89"/>
      <c r="B4" s="122"/>
      <c r="C4" s="1122" t="str">
        <f>Contents!$E$4</f>
        <v>FINANCIAL REPORT</v>
      </c>
      <c r="D4" s="1123"/>
      <c r="E4" s="1123"/>
      <c r="F4" s="1123"/>
      <c r="G4" s="1123"/>
      <c r="H4" s="1123"/>
      <c r="I4" s="122"/>
      <c r="J4" s="89"/>
      <c r="K4" s="89"/>
      <c r="L4" s="89"/>
      <c r="M4" s="89"/>
      <c r="N4" s="89"/>
      <c r="O4" s="89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89"/>
      <c r="B5" s="122"/>
      <c r="C5" s="122"/>
      <c r="D5" s="122"/>
      <c r="E5" s="122"/>
      <c r="F5" s="122"/>
      <c r="G5" s="122"/>
      <c r="H5" s="122"/>
      <c r="I5" s="122"/>
      <c r="J5" s="89"/>
      <c r="K5" s="89"/>
      <c r="L5" s="89"/>
      <c r="M5" s="89"/>
      <c r="N5" s="89"/>
      <c r="O5" s="89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89"/>
      <c r="B6" s="122"/>
      <c r="C6" s="1124" t="str">
        <f>Contents!B58</f>
        <v>Branch:   Montengarde                                                             Period:  1/01/2017             to     12/31/2017            .</v>
      </c>
      <c r="D6" s="1125"/>
      <c r="E6" s="1125"/>
      <c r="F6" s="1125"/>
      <c r="G6" s="1125"/>
      <c r="H6" s="1125"/>
      <c r="I6" s="122"/>
      <c r="J6" s="89"/>
      <c r="K6" s="89"/>
      <c r="L6" s="89"/>
      <c r="M6" s="89"/>
      <c r="N6" s="89"/>
      <c r="O6" s="89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89"/>
      <c r="B7" s="122"/>
      <c r="C7" s="122"/>
      <c r="D7" s="122"/>
      <c r="E7" s="122"/>
      <c r="F7" s="122"/>
      <c r="G7" s="122"/>
      <c r="H7" s="122"/>
      <c r="I7" s="122"/>
      <c r="J7" s="89"/>
      <c r="K7" s="89"/>
      <c r="L7" s="89"/>
      <c r="M7" s="89"/>
      <c r="N7" s="89"/>
      <c r="O7" s="89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89"/>
      <c r="B8" s="122"/>
      <c r="C8" s="1126" t="s">
        <v>619</v>
      </c>
      <c r="D8" s="1126"/>
      <c r="E8" s="1126"/>
      <c r="F8" s="1126"/>
      <c r="G8" s="1126"/>
      <c r="H8" s="1126"/>
      <c r="I8" s="122"/>
      <c r="J8" s="89"/>
      <c r="K8" s="89"/>
      <c r="L8" s="89"/>
      <c r="M8" s="89"/>
      <c r="N8" s="89"/>
      <c r="O8" s="89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ht="15.75" thickBot="1" x14ac:dyDescent="0.3">
      <c r="A9" s="89"/>
      <c r="B9" s="122"/>
      <c r="C9" s="122"/>
      <c r="D9" s="122"/>
      <c r="E9" s="122"/>
      <c r="F9" s="122"/>
      <c r="G9" s="122"/>
      <c r="H9" s="122"/>
      <c r="I9" s="122"/>
      <c r="J9" s="89"/>
      <c r="K9" s="89"/>
      <c r="L9" s="89"/>
      <c r="M9" s="89"/>
      <c r="N9" s="89"/>
      <c r="O9" s="89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ht="24.95" customHeight="1" thickTop="1" x14ac:dyDescent="0.25">
      <c r="A10" s="89"/>
      <c r="B10" s="122"/>
      <c r="C10" s="522" t="s">
        <v>620</v>
      </c>
      <c r="D10" s="1109" t="s">
        <v>664</v>
      </c>
      <c r="E10" s="1109"/>
      <c r="F10" s="1109"/>
      <c r="G10" s="1109"/>
      <c r="H10" s="1127"/>
      <c r="I10" s="122"/>
      <c r="J10" s="89"/>
      <c r="K10" s="89"/>
      <c r="L10" s="89"/>
      <c r="M10" s="89"/>
      <c r="N10" s="89"/>
      <c r="O10" s="89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ht="24.95" customHeight="1" x14ac:dyDescent="0.25">
      <c r="A11" s="89"/>
      <c r="B11" s="122"/>
      <c r="C11" s="523" t="s">
        <v>621</v>
      </c>
      <c r="D11" s="1119" t="str">
        <f>IF(Contents!$C$10="","",Contents!$C$10)</f>
        <v>Candace Collett</v>
      </c>
      <c r="E11" s="1119"/>
      <c r="F11" s="1119"/>
      <c r="G11" s="1119"/>
      <c r="H11" s="1120"/>
      <c r="I11" s="122"/>
      <c r="J11" s="89"/>
      <c r="K11" s="89"/>
      <c r="L11" s="89"/>
      <c r="M11" s="89"/>
      <c r="N11" s="89"/>
      <c r="O11" s="89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24.95" customHeight="1" x14ac:dyDescent="0.25">
      <c r="A12" s="89"/>
      <c r="B12" s="122"/>
      <c r="C12" s="523" t="s">
        <v>622</v>
      </c>
      <c r="D12" s="1101" t="s">
        <v>665</v>
      </c>
      <c r="E12" s="1101"/>
      <c r="F12" s="1101"/>
      <c r="G12" s="1101"/>
      <c r="H12" s="1102"/>
      <c r="I12" s="122"/>
      <c r="J12" s="89"/>
      <c r="K12" s="89"/>
      <c r="L12" s="89"/>
      <c r="M12" s="89"/>
      <c r="N12" s="89"/>
      <c r="O12" s="89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24.95" customHeight="1" x14ac:dyDescent="0.25">
      <c r="A13" s="89"/>
      <c r="B13" s="122"/>
      <c r="C13" s="523" t="s">
        <v>623</v>
      </c>
      <c r="D13" s="1040" t="s">
        <v>666</v>
      </c>
      <c r="E13" s="524" t="s">
        <v>624</v>
      </c>
      <c r="F13" s="1040" t="s">
        <v>652</v>
      </c>
      <c r="G13" s="524" t="s">
        <v>625</v>
      </c>
      <c r="H13" s="1041" t="s">
        <v>667</v>
      </c>
      <c r="I13" s="122"/>
      <c r="J13" s="89"/>
      <c r="K13" s="89"/>
      <c r="L13" s="89"/>
      <c r="M13" s="89"/>
      <c r="N13" s="89"/>
      <c r="O13" s="89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ht="24.95" customHeight="1" x14ac:dyDescent="0.25">
      <c r="A14" s="89"/>
      <c r="B14" s="122"/>
      <c r="C14" s="525" t="s">
        <v>626</v>
      </c>
      <c r="D14" s="134" t="s">
        <v>653</v>
      </c>
      <c r="E14" s="524" t="s">
        <v>627</v>
      </c>
      <c r="F14" s="1100"/>
      <c r="G14" s="1101"/>
      <c r="H14" s="1102"/>
      <c r="I14" s="122"/>
      <c r="J14" s="89"/>
      <c r="K14" s="89"/>
      <c r="L14" s="89"/>
      <c r="M14" s="89"/>
      <c r="N14" s="89"/>
      <c r="O14" s="89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ht="24.95" customHeight="1" x14ac:dyDescent="0.25">
      <c r="A15" s="89"/>
      <c r="B15" s="122"/>
      <c r="C15" s="525" t="s">
        <v>628</v>
      </c>
      <c r="D15" s="1100" t="s">
        <v>663</v>
      </c>
      <c r="E15" s="1100"/>
      <c r="F15" s="1100"/>
      <c r="G15" s="524" t="s">
        <v>629</v>
      </c>
      <c r="H15" s="322">
        <v>225641</v>
      </c>
      <c r="I15" s="122"/>
      <c r="J15" s="89"/>
      <c r="K15" s="89"/>
      <c r="L15" s="89"/>
      <c r="M15" s="89"/>
      <c r="N15" s="89"/>
      <c r="O15" s="89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ht="24.95" customHeight="1" thickBot="1" x14ac:dyDescent="0.3">
      <c r="A16" s="89"/>
      <c r="B16" s="122"/>
      <c r="C16" s="526" t="s">
        <v>630</v>
      </c>
      <c r="D16" s="1121" t="s">
        <v>654</v>
      </c>
      <c r="E16" s="1121"/>
      <c r="F16" s="1121"/>
      <c r="G16" s="527" t="s">
        <v>631</v>
      </c>
      <c r="H16" s="323">
        <v>43251</v>
      </c>
      <c r="I16" s="122"/>
      <c r="J16" s="89"/>
      <c r="K16" s="89"/>
      <c r="L16" s="89"/>
      <c r="M16" s="89"/>
      <c r="N16" s="89"/>
      <c r="O16" s="89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ht="15.75" thickBot="1" x14ac:dyDescent="0.3">
      <c r="A17" s="89"/>
      <c r="B17" s="122"/>
      <c r="C17" s="1114" t="s">
        <v>632</v>
      </c>
      <c r="D17" s="1115"/>
      <c r="E17" s="1115"/>
      <c r="F17" s="1115"/>
      <c r="G17" s="1115"/>
      <c r="H17" s="1116"/>
      <c r="I17" s="122"/>
      <c r="J17" s="89"/>
      <c r="K17" s="89"/>
      <c r="L17" s="89"/>
      <c r="M17" s="89"/>
      <c r="N17" s="89"/>
      <c r="O17" s="89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24.95" customHeight="1" x14ac:dyDescent="0.25">
      <c r="A18" s="89"/>
      <c r="B18" s="122"/>
      <c r="C18" s="528" t="s">
        <v>633</v>
      </c>
      <c r="D18" s="1117"/>
      <c r="E18" s="1117"/>
      <c r="F18" s="1117"/>
      <c r="G18" s="1117"/>
      <c r="H18" s="1118"/>
      <c r="I18" s="122"/>
      <c r="J18" s="89"/>
      <c r="K18" s="89"/>
      <c r="L18" s="89"/>
      <c r="M18" s="89"/>
      <c r="N18" s="89"/>
      <c r="O18" s="89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24.95" customHeight="1" thickBot="1" x14ac:dyDescent="0.3">
      <c r="A19" s="89"/>
      <c r="B19" s="122"/>
      <c r="C19" s="529" t="s">
        <v>623</v>
      </c>
      <c r="D19" s="1042"/>
      <c r="E19" s="530" t="s">
        <v>624</v>
      </c>
      <c r="F19" s="1042"/>
      <c r="G19" s="530" t="s">
        <v>625</v>
      </c>
      <c r="H19" s="1043"/>
      <c r="I19" s="122"/>
      <c r="J19" s="89"/>
      <c r="K19" s="89"/>
      <c r="L19" s="89"/>
      <c r="M19" s="89"/>
      <c r="N19" s="89"/>
      <c r="O19" s="89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16.5" thickTop="1" thickBot="1" x14ac:dyDescent="0.3">
      <c r="A20" s="89"/>
      <c r="B20" s="122"/>
      <c r="C20" s="122"/>
      <c r="D20" s="122"/>
      <c r="E20" s="122"/>
      <c r="F20" s="122"/>
      <c r="G20" s="122"/>
      <c r="H20" s="122"/>
      <c r="I20" s="122"/>
      <c r="J20" s="89"/>
      <c r="K20" s="89"/>
      <c r="L20" s="89"/>
      <c r="M20" s="89"/>
      <c r="N20" s="89"/>
      <c r="O20" s="89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ht="24.95" customHeight="1" thickBot="1" x14ac:dyDescent="0.3">
      <c r="A21" s="89"/>
      <c r="B21" s="122"/>
      <c r="C21" s="122"/>
      <c r="D21" s="531" t="s">
        <v>634</v>
      </c>
      <c r="E21" s="1106"/>
      <c r="F21" s="1107"/>
      <c r="G21" s="1107"/>
      <c r="H21" s="1108"/>
      <c r="I21" s="122"/>
      <c r="J21" s="89"/>
      <c r="K21" s="89"/>
      <c r="L21" s="89"/>
      <c r="M21" s="89"/>
      <c r="N21" s="89"/>
      <c r="O21" s="89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24.95" customHeight="1" thickTop="1" x14ac:dyDescent="0.25">
      <c r="A22" s="89"/>
      <c r="B22" s="122"/>
      <c r="C22" s="522" t="s">
        <v>621</v>
      </c>
      <c r="D22" s="1109"/>
      <c r="E22" s="1110"/>
      <c r="F22" s="1110"/>
      <c r="G22" s="1110"/>
      <c r="H22" s="1111"/>
      <c r="I22" s="122"/>
      <c r="J22" s="89"/>
      <c r="K22" s="89"/>
      <c r="L22" s="89"/>
      <c r="M22" s="89"/>
      <c r="N22" s="89"/>
      <c r="O22" s="89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24.95" customHeight="1" x14ac:dyDescent="0.25">
      <c r="A23" s="89"/>
      <c r="B23" s="122"/>
      <c r="C23" s="523" t="s">
        <v>622</v>
      </c>
      <c r="D23" s="1112"/>
      <c r="E23" s="1100"/>
      <c r="F23" s="1100"/>
      <c r="G23" s="1100"/>
      <c r="H23" s="1113"/>
      <c r="I23" s="122"/>
      <c r="J23" s="89"/>
      <c r="K23" s="89"/>
      <c r="L23" s="89"/>
      <c r="M23" s="89"/>
      <c r="N23" s="89"/>
      <c r="O23" s="89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24.95" customHeight="1" x14ac:dyDescent="0.25">
      <c r="A24" s="89"/>
      <c r="B24" s="122"/>
      <c r="C24" s="523" t="s">
        <v>623</v>
      </c>
      <c r="D24" s="1040"/>
      <c r="E24" s="524" t="s">
        <v>624</v>
      </c>
      <c r="F24" s="1040"/>
      <c r="G24" s="524" t="s">
        <v>625</v>
      </c>
      <c r="H24" s="1041"/>
      <c r="I24" s="122"/>
      <c r="J24" s="89"/>
      <c r="K24" s="89"/>
      <c r="L24" s="89"/>
      <c r="M24" s="89"/>
      <c r="N24" s="89"/>
      <c r="O24" s="89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24.95" customHeight="1" x14ac:dyDescent="0.25">
      <c r="A25" s="89"/>
      <c r="B25" s="122"/>
      <c r="C25" s="525" t="s">
        <v>626</v>
      </c>
      <c r="D25" s="134"/>
      <c r="E25" s="524" t="s">
        <v>627</v>
      </c>
      <c r="F25" s="1100"/>
      <c r="G25" s="1101"/>
      <c r="H25" s="1102"/>
      <c r="I25" s="122"/>
      <c r="J25" s="89"/>
      <c r="K25" s="89"/>
      <c r="L25" s="89"/>
      <c r="M25" s="89"/>
      <c r="N25" s="89"/>
      <c r="O25" s="89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24.95" customHeight="1" x14ac:dyDescent="0.25">
      <c r="A26" s="89"/>
      <c r="B26" s="122"/>
      <c r="C26" s="525" t="s">
        <v>628</v>
      </c>
      <c r="D26" s="1100"/>
      <c r="E26" s="1100"/>
      <c r="F26" s="1100"/>
      <c r="G26" s="524" t="s">
        <v>629</v>
      </c>
      <c r="H26" s="322"/>
      <c r="I26" s="122"/>
      <c r="J26" s="89"/>
      <c r="K26" s="89"/>
      <c r="L26" s="89"/>
      <c r="M26" s="89"/>
      <c r="N26" s="89"/>
      <c r="O26" s="89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ht="24.95" customHeight="1" thickBot="1" x14ac:dyDescent="0.3">
      <c r="A27" s="89"/>
      <c r="B27" s="122"/>
      <c r="C27" s="529" t="s">
        <v>630</v>
      </c>
      <c r="D27" s="1103"/>
      <c r="E27" s="1103"/>
      <c r="F27" s="1103"/>
      <c r="G27" s="530" t="s">
        <v>631</v>
      </c>
      <c r="H27" s="199"/>
      <c r="I27" s="122"/>
      <c r="J27" s="89"/>
      <c r="K27" s="89"/>
      <c r="L27" s="89"/>
      <c r="M27" s="89"/>
      <c r="N27" s="89"/>
      <c r="O27" s="89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ht="17.25" thickTop="1" thickBot="1" x14ac:dyDescent="0.3">
      <c r="A28" s="89"/>
      <c r="B28" s="122"/>
      <c r="C28" s="532"/>
      <c r="D28" s="1044"/>
      <c r="E28" s="1044"/>
      <c r="F28" s="1044"/>
      <c r="G28" s="1044"/>
      <c r="H28" s="1044"/>
      <c r="I28" s="122"/>
      <c r="J28" s="89"/>
      <c r="K28" s="89"/>
      <c r="L28" s="89"/>
      <c r="M28" s="89"/>
      <c r="N28" s="89"/>
      <c r="O28" s="89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ht="24.95" customHeight="1" thickBot="1" x14ac:dyDescent="0.3">
      <c r="A29" s="89"/>
      <c r="B29" s="122"/>
      <c r="C29" s="122"/>
      <c r="D29" s="531" t="s">
        <v>634</v>
      </c>
      <c r="E29" s="1106"/>
      <c r="F29" s="1107"/>
      <c r="G29" s="1107"/>
      <c r="H29" s="1108"/>
      <c r="I29" s="122"/>
      <c r="J29" s="89"/>
      <c r="K29" s="89"/>
      <c r="L29" s="89"/>
      <c r="M29" s="89"/>
      <c r="N29" s="89"/>
      <c r="O29" s="89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ht="24.95" customHeight="1" thickTop="1" x14ac:dyDescent="0.25">
      <c r="A30" s="89"/>
      <c r="B30" s="122"/>
      <c r="C30" s="522" t="s">
        <v>621</v>
      </c>
      <c r="D30" s="1109"/>
      <c r="E30" s="1110"/>
      <c r="F30" s="1110"/>
      <c r="G30" s="1110"/>
      <c r="H30" s="1111"/>
      <c r="I30" s="122"/>
      <c r="J30" s="89"/>
      <c r="K30" s="89"/>
      <c r="L30" s="89"/>
      <c r="M30" s="89"/>
      <c r="N30" s="89"/>
      <c r="O30" s="89"/>
      <c r="P30" s="1053" t="s">
        <v>79</v>
      </c>
      <c r="Q30" s="89"/>
      <c r="R30" s="89"/>
      <c r="S30" s="89"/>
      <c r="T30" s="1053" t="s">
        <v>79</v>
      </c>
    </row>
    <row r="31" spans="1:20" ht="24.95" customHeight="1" x14ac:dyDescent="0.25">
      <c r="A31" s="89"/>
      <c r="B31" s="122"/>
      <c r="C31" s="523" t="s">
        <v>622</v>
      </c>
      <c r="D31" s="1112"/>
      <c r="E31" s="1100"/>
      <c r="F31" s="1100"/>
      <c r="G31" s="1100"/>
      <c r="H31" s="1113"/>
      <c r="I31" s="122"/>
      <c r="J31" s="89"/>
      <c r="K31" s="89"/>
      <c r="L31" s="89"/>
      <c r="M31" s="89"/>
      <c r="N31" s="89"/>
      <c r="O31" s="89"/>
      <c r="P31" s="1053" t="s">
        <v>80</v>
      </c>
      <c r="Q31" s="89"/>
      <c r="R31" s="89"/>
      <c r="S31" s="89"/>
      <c r="T31" s="1053" t="s">
        <v>80</v>
      </c>
    </row>
    <row r="32" spans="1:20" ht="24.95" customHeight="1" x14ac:dyDescent="0.25">
      <c r="A32" s="89"/>
      <c r="B32" s="122"/>
      <c r="C32" s="523" t="s">
        <v>623</v>
      </c>
      <c r="D32" s="1040"/>
      <c r="E32" s="524" t="s">
        <v>624</v>
      </c>
      <c r="F32" s="1040"/>
      <c r="G32" s="524" t="s">
        <v>625</v>
      </c>
      <c r="H32" s="1041"/>
      <c r="I32" s="122"/>
      <c r="J32" s="89"/>
      <c r="K32" s="89"/>
      <c r="L32" s="89"/>
      <c r="M32" s="89"/>
      <c r="N32" s="89"/>
      <c r="O32" s="89"/>
      <c r="P32" s="1053" t="s">
        <v>82</v>
      </c>
      <c r="Q32" s="89"/>
      <c r="R32" s="89"/>
      <c r="S32" s="89"/>
      <c r="T32" s="1053" t="s">
        <v>82</v>
      </c>
    </row>
    <row r="33" spans="1:20" ht="24.95" customHeight="1" x14ac:dyDescent="0.25">
      <c r="A33" s="89"/>
      <c r="B33" s="122"/>
      <c r="C33" s="525" t="s">
        <v>626</v>
      </c>
      <c r="D33" s="134"/>
      <c r="E33" s="524" t="s">
        <v>627</v>
      </c>
      <c r="F33" s="1100"/>
      <c r="G33" s="1101"/>
      <c r="H33" s="1102"/>
      <c r="I33" s="122"/>
      <c r="J33" s="89"/>
      <c r="K33" s="89"/>
      <c r="L33" s="89"/>
      <c r="M33" s="89"/>
      <c r="N33" s="89"/>
      <c r="O33" s="89"/>
      <c r="P33" s="1053" t="s">
        <v>83</v>
      </c>
      <c r="Q33" s="89"/>
      <c r="R33" s="89"/>
      <c r="S33" s="89"/>
      <c r="T33" s="1053" t="s">
        <v>83</v>
      </c>
    </row>
    <row r="34" spans="1:20" ht="24.95" customHeight="1" x14ac:dyDescent="0.25">
      <c r="A34" s="89"/>
      <c r="B34" s="122"/>
      <c r="C34" s="525" t="s">
        <v>628</v>
      </c>
      <c r="D34" s="1100"/>
      <c r="E34" s="1100"/>
      <c r="F34" s="1100"/>
      <c r="G34" s="524" t="s">
        <v>629</v>
      </c>
      <c r="H34" s="322"/>
      <c r="I34" s="122"/>
      <c r="J34" s="89"/>
      <c r="K34" s="89"/>
      <c r="L34" s="89"/>
      <c r="M34" s="89"/>
      <c r="N34" s="89"/>
      <c r="O34" s="89"/>
      <c r="P34" s="1053" t="s">
        <v>84</v>
      </c>
      <c r="Q34" s="89"/>
      <c r="R34" s="89"/>
      <c r="S34" s="89"/>
      <c r="T34" s="1053" t="s">
        <v>84</v>
      </c>
    </row>
    <row r="35" spans="1:20" ht="24.95" customHeight="1" thickBot="1" x14ac:dyDescent="0.3">
      <c r="A35" s="89"/>
      <c r="B35" s="122"/>
      <c r="C35" s="529" t="s">
        <v>630</v>
      </c>
      <c r="D35" s="1103"/>
      <c r="E35" s="1103"/>
      <c r="F35" s="1103"/>
      <c r="G35" s="530" t="s">
        <v>631</v>
      </c>
      <c r="H35" s="199"/>
      <c r="I35" s="122"/>
      <c r="J35" s="89"/>
      <c r="K35" s="89"/>
      <c r="L35" s="89"/>
      <c r="M35" s="89"/>
      <c r="N35" s="89"/>
      <c r="O35" s="89"/>
      <c r="P35" s="1053" t="s">
        <v>86</v>
      </c>
      <c r="Q35" s="89"/>
      <c r="R35" s="89"/>
      <c r="S35" s="89"/>
      <c r="T35" s="1053" t="s">
        <v>86</v>
      </c>
    </row>
    <row r="36" spans="1:20" ht="16.5" thickTop="1" x14ac:dyDescent="0.25">
      <c r="A36" s="89"/>
      <c r="B36" s="122"/>
      <c r="C36" s="876"/>
      <c r="D36" s="876"/>
      <c r="E36" s="876"/>
      <c r="F36" s="876"/>
      <c r="G36" s="876"/>
      <c r="H36" s="876"/>
      <c r="I36" s="122"/>
      <c r="J36" s="89"/>
      <c r="K36" s="89"/>
      <c r="L36" s="89"/>
      <c r="M36" s="89"/>
      <c r="N36" s="89"/>
      <c r="O36" s="89"/>
      <c r="P36" s="1053" t="s">
        <v>87</v>
      </c>
      <c r="Q36" s="89"/>
      <c r="R36" s="89"/>
      <c r="S36" s="89"/>
      <c r="T36" s="1053" t="s">
        <v>87</v>
      </c>
    </row>
    <row r="37" spans="1:20" x14ac:dyDescent="0.25">
      <c r="A37" s="89"/>
      <c r="B37" s="122"/>
      <c r="C37" s="1104" t="s">
        <v>635</v>
      </c>
      <c r="D37" s="1105"/>
      <c r="E37" s="1105"/>
      <c r="F37" s="1105"/>
      <c r="G37" s="1105"/>
      <c r="H37" s="1105"/>
      <c r="I37" s="122"/>
      <c r="J37" s="89"/>
      <c r="K37" s="89"/>
      <c r="L37" s="89"/>
      <c r="M37" s="89"/>
      <c r="N37" s="89"/>
      <c r="O37" s="89"/>
      <c r="P37" s="1053" t="s">
        <v>89</v>
      </c>
      <c r="Q37" s="89"/>
      <c r="R37" s="89"/>
      <c r="S37" s="89"/>
      <c r="T37" s="1053" t="s">
        <v>88</v>
      </c>
    </row>
    <row r="38" spans="1:20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1053" t="s">
        <v>89</v>
      </c>
    </row>
    <row r="39" spans="1:20" x14ac:dyDescent="0.25">
      <c r="A39" s="89"/>
      <c r="B39" s="89"/>
      <c r="C39" s="1045">
        <f>DATEVALUE(Contents!$C$64)</f>
        <v>43100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Q39" s="89"/>
      <c r="R39" s="89"/>
      <c r="S39" s="89"/>
      <c r="T39" s="89"/>
    </row>
    <row r="40" spans="1:20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962"/>
    </row>
    <row r="41" spans="1:20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</row>
    <row r="42" spans="1:20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</row>
    <row r="43" spans="1:20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</row>
    <row r="44" spans="1:20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</row>
    <row r="45" spans="1:20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</row>
    <row r="46" spans="1:20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</row>
    <row r="47" spans="1:20" x14ac:dyDescent="0.25">
      <c r="S47" s="89"/>
    </row>
    <row r="48" spans="1:20" x14ac:dyDescent="0.25">
      <c r="S48" s="89"/>
    </row>
  </sheetData>
  <sheetProtection password="C8CD" sheet="1" objects="1" scenarios="1"/>
  <mergeCells count="25">
    <mergeCell ref="C3:H3"/>
    <mergeCell ref="C4:H4"/>
    <mergeCell ref="C6:H6"/>
    <mergeCell ref="C8:H8"/>
    <mergeCell ref="D10:H10"/>
    <mergeCell ref="D11:H11"/>
    <mergeCell ref="D12:H12"/>
    <mergeCell ref="F14:H14"/>
    <mergeCell ref="D15:F15"/>
    <mergeCell ref="D16:F16"/>
    <mergeCell ref="C17:H17"/>
    <mergeCell ref="D18:H18"/>
    <mergeCell ref="E21:H21"/>
    <mergeCell ref="D22:H22"/>
    <mergeCell ref="D23:H23"/>
    <mergeCell ref="F25:H25"/>
    <mergeCell ref="D26:F26"/>
    <mergeCell ref="D27:F27"/>
    <mergeCell ref="C37:H37"/>
    <mergeCell ref="E29:H29"/>
    <mergeCell ref="D30:H30"/>
    <mergeCell ref="D31:H31"/>
    <mergeCell ref="F33:H33"/>
    <mergeCell ref="D34:F34"/>
    <mergeCell ref="D35:F35"/>
  </mergeCells>
  <conditionalFormatting sqref="H27 H35">
    <cfRule type="expression" dxfId="39" priority="5" stopIfTrue="1">
      <formula>IF(OR(ISBLANK($C$39),ISBLANK($H27)),FALSE, IF($H27&lt;$C$39,TRUE,FALSE))</formula>
    </cfRule>
    <cfRule type="expression" dxfId="38" priority="6" stopIfTrue="1">
      <formula>IF(ISBLANK($H27),FALSE,IF(DATE(YEAR($H27),MONTH($H27)-2,DAY($H27))&lt;#REF!,TRUE,FALSE))</formula>
    </cfRule>
  </conditionalFormatting>
  <conditionalFormatting sqref="H16">
    <cfRule type="expression" dxfId="37" priority="9" stopIfTrue="1">
      <formula>IF(OR(ISBLANK($C$39),ISBLANK($H16)),FALSE, IF($H16&lt;$C$39,TRUE,FALSE))</formula>
    </cfRule>
    <cfRule type="expression" dxfId="36" priority="10" stopIfTrue="1">
      <formula>IF(ISBLANK($H16),FALSE,IF(DATE(YEAR($H16),MONTH($H16)-2,DAY($H16))&lt;C39,TRUE,FALSE))</formula>
    </cfRule>
  </conditionalFormatting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8" orientation="portrait" blackAndWhite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U60"/>
  <sheetViews>
    <sheetView showGridLines="0" showRowColHeaders="0" topLeftCell="A7" workbookViewId="0"/>
  </sheetViews>
  <sheetFormatPr defaultRowHeight="15" x14ac:dyDescent="0.25"/>
  <cols>
    <col min="1" max="2" width="3.7109375" style="1" customWidth="1"/>
    <col min="3" max="9" width="16.7109375" style="1" customWidth="1"/>
    <col min="10" max="11" width="3.7109375" style="1" customWidth="1"/>
    <col min="12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52"/>
      <c r="B1" s="949"/>
      <c r="C1" s="949"/>
      <c r="D1" s="949"/>
      <c r="E1" s="953"/>
      <c r="F1" s="949"/>
      <c r="G1" s="953"/>
      <c r="H1" s="949"/>
      <c r="I1" s="949"/>
      <c r="J1" s="949"/>
      <c r="K1" s="949"/>
      <c r="L1" s="949"/>
      <c r="M1" s="949"/>
      <c r="N1" s="949"/>
      <c r="O1" s="949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49"/>
    </row>
    <row r="2" spans="1:21" x14ac:dyDescent="0.25">
      <c r="A2" s="949"/>
      <c r="B2" s="123"/>
      <c r="C2" s="891" t="str">
        <f>Contents!B59</f>
        <v>Version: AS XLV 3.1.2 MEDIUM locked LOCAL</v>
      </c>
      <c r="D2" s="123"/>
      <c r="E2" s="125"/>
      <c r="F2" s="123"/>
      <c r="G2" s="125"/>
      <c r="H2" s="123"/>
      <c r="I2" s="123"/>
      <c r="J2" s="123"/>
      <c r="K2" s="949"/>
      <c r="L2" s="949"/>
      <c r="M2" s="949"/>
      <c r="N2" s="949"/>
      <c r="O2" s="949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49"/>
    </row>
    <row r="3" spans="1:21" x14ac:dyDescent="0.25">
      <c r="A3" s="950"/>
      <c r="B3" s="634"/>
      <c r="C3" s="1530" t="str">
        <f>Contents!$E$3</f>
        <v>THE SOCIETY FOR CREATIVE ANACHRONISM, INC.</v>
      </c>
      <c r="D3" s="1530"/>
      <c r="E3" s="1530"/>
      <c r="F3" s="1530"/>
      <c r="G3" s="1530"/>
      <c r="H3" s="1530"/>
      <c r="I3" s="1530"/>
      <c r="J3" s="634"/>
      <c r="K3" s="950"/>
      <c r="L3" s="950"/>
      <c r="M3" s="950"/>
      <c r="N3" s="950"/>
      <c r="O3" s="950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50"/>
    </row>
    <row r="4" spans="1:21" x14ac:dyDescent="0.25">
      <c r="A4" s="949"/>
      <c r="B4" s="634"/>
      <c r="C4" s="1530" t="str">
        <f>Contents!$E$4</f>
        <v>FINANCIAL REPORT</v>
      </c>
      <c r="D4" s="1530"/>
      <c r="E4" s="1530"/>
      <c r="F4" s="1530"/>
      <c r="G4" s="1530"/>
      <c r="H4" s="1530"/>
      <c r="I4" s="1530"/>
      <c r="J4" s="634"/>
      <c r="K4" s="949"/>
      <c r="L4" s="949"/>
      <c r="M4" s="949"/>
      <c r="N4" s="949"/>
      <c r="O4" s="949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49"/>
    </row>
    <row r="5" spans="1:21" x14ac:dyDescent="0.25">
      <c r="A5" s="949"/>
      <c r="B5" s="123"/>
      <c r="C5" s="124"/>
      <c r="D5" s="124"/>
      <c r="E5" s="124"/>
      <c r="F5" s="124"/>
      <c r="G5" s="124"/>
      <c r="H5" s="124"/>
      <c r="I5" s="124"/>
      <c r="J5" s="123"/>
      <c r="K5" s="949"/>
      <c r="L5" s="949"/>
      <c r="M5" s="949"/>
      <c r="N5" s="949"/>
      <c r="O5" s="949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49"/>
    </row>
    <row r="6" spans="1:21" x14ac:dyDescent="0.25">
      <c r="A6" s="951"/>
      <c r="B6" s="123"/>
      <c r="C6" s="1531" t="str">
        <f>Contents!B58</f>
        <v>Branch:   Montengarde                                                             Period:  1/01/2017             to     12/31/2017            .</v>
      </c>
      <c r="D6" s="1531"/>
      <c r="E6" s="1531"/>
      <c r="F6" s="1531"/>
      <c r="G6" s="1531"/>
      <c r="H6" s="1531"/>
      <c r="I6" s="1531"/>
      <c r="J6" s="123"/>
      <c r="K6" s="951"/>
      <c r="L6" s="951"/>
      <c r="M6" s="951"/>
      <c r="N6" s="951"/>
      <c r="O6" s="951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51"/>
    </row>
    <row r="7" spans="1:21" x14ac:dyDescent="0.25">
      <c r="A7" s="949"/>
      <c r="B7" s="640"/>
      <c r="C7" s="640"/>
      <c r="D7" s="640"/>
      <c r="E7" s="666"/>
      <c r="F7" s="640"/>
      <c r="G7" s="666"/>
      <c r="H7" s="640"/>
      <c r="I7" s="640"/>
      <c r="J7" s="640"/>
      <c r="K7" s="949"/>
      <c r="L7" s="949"/>
      <c r="M7" s="949"/>
      <c r="N7" s="949"/>
      <c r="O7" s="949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49"/>
    </row>
    <row r="8" spans="1:21" ht="18.75" x14ac:dyDescent="0.25">
      <c r="A8" s="949"/>
      <c r="B8" s="123"/>
      <c r="C8" s="1567" t="s">
        <v>297</v>
      </c>
      <c r="D8" s="1568"/>
      <c r="E8" s="1568"/>
      <c r="F8" s="1568"/>
      <c r="G8" s="1568"/>
      <c r="H8" s="1568"/>
      <c r="I8" s="1568"/>
      <c r="J8" s="123"/>
      <c r="K8" s="949"/>
      <c r="L8" s="949"/>
      <c r="M8" s="949"/>
      <c r="N8" s="949"/>
      <c r="O8" s="949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49"/>
    </row>
    <row r="9" spans="1:21" x14ac:dyDescent="0.25">
      <c r="A9" s="949"/>
      <c r="B9" s="123"/>
      <c r="C9" s="1569" t="s">
        <v>298</v>
      </c>
      <c r="D9" s="1125"/>
      <c r="E9" s="1125"/>
      <c r="F9" s="1125"/>
      <c r="G9" s="1125"/>
      <c r="H9" s="1125"/>
      <c r="I9" s="1125"/>
      <c r="J9" s="123"/>
      <c r="K9" s="949"/>
      <c r="L9" s="949"/>
      <c r="M9" s="949"/>
      <c r="N9" s="949"/>
      <c r="O9" s="949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49"/>
    </row>
    <row r="10" spans="1:21" x14ac:dyDescent="0.25">
      <c r="A10" s="951"/>
      <c r="B10" s="123"/>
      <c r="C10" s="123"/>
      <c r="D10" s="310"/>
      <c r="E10" s="315"/>
      <c r="F10" s="123"/>
      <c r="G10" s="315"/>
      <c r="H10" s="123"/>
      <c r="I10" s="123"/>
      <c r="J10" s="123"/>
      <c r="K10" s="951"/>
      <c r="L10" s="951"/>
      <c r="M10" s="951"/>
      <c r="N10" s="951"/>
      <c r="O10" s="951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51"/>
    </row>
    <row r="11" spans="1:21" x14ac:dyDescent="0.25">
      <c r="A11" s="949"/>
      <c r="B11" s="640"/>
      <c r="C11" s="640"/>
      <c r="D11" s="310" t="s">
        <v>299</v>
      </c>
      <c r="E11" s="1545"/>
      <c r="F11" s="1546"/>
      <c r="G11" s="1546"/>
      <c r="H11" s="667" t="s">
        <v>300</v>
      </c>
      <c r="I11" s="945"/>
      <c r="J11" s="640"/>
      <c r="K11" s="949"/>
      <c r="L11" s="949"/>
      <c r="M11" s="949"/>
      <c r="N11" s="949"/>
      <c r="O11" s="949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49"/>
    </row>
    <row r="12" spans="1:21" x14ac:dyDescent="0.25">
      <c r="A12" s="949"/>
      <c r="B12" s="123"/>
      <c r="C12" s="123"/>
      <c r="D12" s="310"/>
      <c r="E12" s="316"/>
      <c r="F12" s="123"/>
      <c r="G12" s="315"/>
      <c r="H12" s="123"/>
      <c r="I12" s="123"/>
      <c r="J12" s="123"/>
      <c r="K12" s="949"/>
      <c r="L12" s="949"/>
      <c r="M12" s="949"/>
      <c r="N12" s="949"/>
      <c r="O12" s="949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49"/>
    </row>
    <row r="13" spans="1:21" ht="15.75" thickBot="1" x14ac:dyDescent="0.3">
      <c r="A13" s="949"/>
      <c r="B13" s="123"/>
      <c r="C13" s="668" t="s">
        <v>301</v>
      </c>
      <c r="D13" s="669"/>
      <c r="E13" s="669"/>
      <c r="F13" s="669"/>
      <c r="G13" s="669"/>
      <c r="H13" s="669"/>
      <c r="I13" s="670"/>
      <c r="J13" s="123"/>
      <c r="K13" s="949"/>
      <c r="L13" s="949"/>
      <c r="M13" s="949"/>
      <c r="N13" s="949"/>
      <c r="O13" s="949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49"/>
    </row>
    <row r="14" spans="1:21" ht="16.5" thickTop="1" thickBot="1" x14ac:dyDescent="0.3">
      <c r="A14" s="951"/>
      <c r="B14" s="123"/>
      <c r="C14" s="1553" t="s">
        <v>302</v>
      </c>
      <c r="D14" s="1554"/>
      <c r="E14" s="946">
        <f>I11</f>
        <v>0</v>
      </c>
      <c r="F14" s="1555" t="s">
        <v>303</v>
      </c>
      <c r="G14" s="1556"/>
      <c r="H14" s="313" t="s">
        <v>304</v>
      </c>
      <c r="I14" s="671" t="s">
        <v>305</v>
      </c>
      <c r="J14" s="123"/>
      <c r="K14" s="951"/>
      <c r="L14" s="951"/>
      <c r="M14" s="951"/>
      <c r="N14" s="951"/>
      <c r="O14" s="951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51"/>
    </row>
    <row r="15" spans="1:21" ht="15.75" thickTop="1" x14ac:dyDescent="0.25">
      <c r="A15" s="949"/>
      <c r="B15" s="123"/>
      <c r="C15" s="1557" t="s">
        <v>306</v>
      </c>
      <c r="D15" s="1558"/>
      <c r="E15" s="343">
        <f>BALANCE_3!G31</f>
        <v>0</v>
      </c>
      <c r="F15" s="1559" t="s">
        <v>307</v>
      </c>
      <c r="G15" s="1560"/>
      <c r="H15" s="835"/>
      <c r="I15" s="836"/>
      <c r="J15" s="123"/>
      <c r="K15" s="949"/>
      <c r="L15" s="949"/>
      <c r="M15" s="949"/>
      <c r="N15" s="949"/>
      <c r="O15" s="949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49"/>
    </row>
    <row r="16" spans="1:21" x14ac:dyDescent="0.25">
      <c r="A16" s="949"/>
      <c r="B16" s="123"/>
      <c r="C16" s="689"/>
      <c r="D16" s="947" t="s">
        <v>308</v>
      </c>
      <c r="E16" s="343">
        <f>I59</f>
        <v>0</v>
      </c>
      <c r="F16" s="1561" t="s">
        <v>309</v>
      </c>
      <c r="G16" s="1562"/>
      <c r="H16" s="132"/>
      <c r="I16" s="314"/>
      <c r="J16" s="123"/>
      <c r="K16" s="949"/>
      <c r="L16" s="949"/>
      <c r="M16" s="949"/>
      <c r="N16" s="949"/>
      <c r="O16" s="949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49"/>
    </row>
    <row r="17" spans="1:21" ht="15.75" thickBot="1" x14ac:dyDescent="0.3">
      <c r="A17" s="949"/>
      <c r="B17" s="123"/>
      <c r="C17" s="1563" t="s">
        <v>310</v>
      </c>
      <c r="D17" s="1564"/>
      <c r="E17" s="660">
        <f>E14+E15-E16</f>
        <v>0</v>
      </c>
      <c r="F17" s="1565" t="s">
        <v>311</v>
      </c>
      <c r="G17" s="1566"/>
      <c r="H17" s="311">
        <f>IF(H16=0,0,ROUND(H15/H16,2))</f>
        <v>0</v>
      </c>
      <c r="I17" s="312">
        <f>IF(I16=0,0,ROUND(I15/I16,2))</f>
        <v>0</v>
      </c>
      <c r="J17" s="123"/>
      <c r="K17" s="949"/>
      <c r="L17" s="949"/>
      <c r="M17" s="949"/>
      <c r="N17" s="949"/>
      <c r="O17" s="949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49"/>
    </row>
    <row r="18" spans="1:21" ht="16.5" thickTop="1" thickBot="1" x14ac:dyDescent="0.3">
      <c r="A18" s="949"/>
      <c r="B18" s="123"/>
      <c r="C18" s="640"/>
      <c r="D18" s="672"/>
      <c r="E18" s="673"/>
      <c r="F18" s="640"/>
      <c r="G18" s="673"/>
      <c r="H18" s="640"/>
      <c r="I18" s="640"/>
      <c r="J18" s="123"/>
      <c r="K18" s="949"/>
      <c r="L18" s="949"/>
      <c r="M18" s="949"/>
      <c r="N18" s="949"/>
      <c r="O18" s="949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49"/>
    </row>
    <row r="19" spans="1:21" ht="15.75" thickTop="1" x14ac:dyDescent="0.25">
      <c r="A19" s="949"/>
      <c r="B19" s="123"/>
      <c r="C19" s="674" t="s">
        <v>312</v>
      </c>
      <c r="D19" s="675" t="s">
        <v>313</v>
      </c>
      <c r="E19" s="676" t="s">
        <v>314</v>
      </c>
      <c r="F19" s="677" t="s">
        <v>315</v>
      </c>
      <c r="G19" s="675" t="s">
        <v>316</v>
      </c>
      <c r="H19" s="676" t="s">
        <v>317</v>
      </c>
      <c r="I19" s="678" t="s">
        <v>318</v>
      </c>
      <c r="J19" s="123"/>
      <c r="K19" s="949"/>
      <c r="L19" s="949"/>
      <c r="M19" s="949"/>
      <c r="N19" s="949"/>
      <c r="O19" s="949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49"/>
    </row>
    <row r="20" spans="1:21" x14ac:dyDescent="0.25">
      <c r="A20" s="949"/>
      <c r="B20" s="123"/>
      <c r="C20" s="679" t="s">
        <v>319</v>
      </c>
      <c r="D20" s="680" t="s">
        <v>320</v>
      </c>
      <c r="E20" s="681" t="s">
        <v>321</v>
      </c>
      <c r="F20" s="682" t="s">
        <v>322</v>
      </c>
      <c r="G20" s="680" t="s">
        <v>320</v>
      </c>
      <c r="H20" s="681" t="s">
        <v>321</v>
      </c>
      <c r="I20" s="683" t="s">
        <v>322</v>
      </c>
      <c r="J20" s="123"/>
      <c r="K20" s="949"/>
      <c r="L20" s="949"/>
      <c r="M20" s="949"/>
      <c r="N20" s="949"/>
      <c r="O20" s="949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49"/>
    </row>
    <row r="21" spans="1:21" ht="15.75" thickBot="1" x14ac:dyDescent="0.3">
      <c r="A21" s="949"/>
      <c r="B21" s="123"/>
      <c r="C21" s="684" t="s">
        <v>323</v>
      </c>
      <c r="D21" s="685" t="s">
        <v>324</v>
      </c>
      <c r="E21" s="686"/>
      <c r="F21" s="687" t="s">
        <v>325</v>
      </c>
      <c r="G21" s="685" t="s">
        <v>324</v>
      </c>
      <c r="H21" s="686"/>
      <c r="I21" s="688" t="s">
        <v>325</v>
      </c>
      <c r="J21" s="123"/>
      <c r="K21" s="949"/>
      <c r="L21" s="949"/>
      <c r="M21" s="949"/>
      <c r="N21" s="949"/>
      <c r="O21" s="949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49"/>
    </row>
    <row r="22" spans="1:21" x14ac:dyDescent="0.25">
      <c r="A22" s="949"/>
      <c r="B22" s="123"/>
      <c r="C22" s="661">
        <v>1</v>
      </c>
      <c r="D22" s="662"/>
      <c r="E22" s="837"/>
      <c r="F22" s="838">
        <f>E22*C22*D22</f>
        <v>0</v>
      </c>
      <c r="G22" s="662"/>
      <c r="H22" s="837"/>
      <c r="I22" s="841">
        <f>H22*C22*G22</f>
        <v>0</v>
      </c>
      <c r="J22" s="123"/>
      <c r="K22" s="949"/>
      <c r="L22" s="949"/>
      <c r="M22" s="949"/>
      <c r="N22" s="949"/>
      <c r="O22" s="949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49"/>
    </row>
    <row r="23" spans="1:21" x14ac:dyDescent="0.25">
      <c r="A23" s="949"/>
      <c r="B23" s="123"/>
      <c r="C23" s="663">
        <f>C22+1</f>
        <v>2</v>
      </c>
      <c r="D23" s="664"/>
      <c r="E23" s="839"/>
      <c r="F23" s="838">
        <f t="shared" ref="F23:F57" si="0">E23*C23*D23</f>
        <v>0</v>
      </c>
      <c r="G23" s="664"/>
      <c r="H23" s="839"/>
      <c r="I23" s="841">
        <f t="shared" ref="I23:I57" si="1">H23*C23*G23</f>
        <v>0</v>
      </c>
      <c r="J23" s="123"/>
      <c r="K23" s="949"/>
      <c r="L23" s="949"/>
      <c r="M23" s="949"/>
      <c r="N23" s="949"/>
      <c r="O23" s="949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49"/>
    </row>
    <row r="24" spans="1:21" x14ac:dyDescent="0.25">
      <c r="A24" s="949"/>
      <c r="B24" s="123"/>
      <c r="C24" s="663">
        <f t="shared" ref="C24:C57" si="2">C23+1</f>
        <v>3</v>
      </c>
      <c r="D24" s="664"/>
      <c r="E24" s="839"/>
      <c r="F24" s="838">
        <f t="shared" si="0"/>
        <v>0</v>
      </c>
      <c r="G24" s="664"/>
      <c r="H24" s="839"/>
      <c r="I24" s="841">
        <f t="shared" si="1"/>
        <v>0</v>
      </c>
      <c r="J24" s="123"/>
      <c r="K24" s="949"/>
      <c r="L24" s="949"/>
      <c r="M24" s="949"/>
      <c r="N24" s="949"/>
      <c r="O24" s="949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49"/>
    </row>
    <row r="25" spans="1:21" x14ac:dyDescent="0.25">
      <c r="A25" s="949"/>
      <c r="B25" s="123"/>
      <c r="C25" s="663">
        <f t="shared" si="2"/>
        <v>4</v>
      </c>
      <c r="D25" s="664"/>
      <c r="E25" s="839"/>
      <c r="F25" s="838">
        <f t="shared" si="0"/>
        <v>0</v>
      </c>
      <c r="G25" s="664"/>
      <c r="H25" s="839"/>
      <c r="I25" s="841">
        <f t="shared" si="1"/>
        <v>0</v>
      </c>
      <c r="J25" s="123"/>
      <c r="K25" s="949"/>
      <c r="L25" s="949"/>
      <c r="M25" s="949"/>
      <c r="N25" s="949"/>
      <c r="O25" s="949"/>
      <c r="P25" s="1053" t="s">
        <v>65</v>
      </c>
      <c r="Q25" s="89"/>
      <c r="R25" s="89"/>
      <c r="S25" s="1053" t="s">
        <v>80</v>
      </c>
      <c r="T25" s="1053" t="s">
        <v>65</v>
      </c>
      <c r="U25" s="949"/>
    </row>
    <row r="26" spans="1:21" x14ac:dyDescent="0.25">
      <c r="A26" s="949"/>
      <c r="B26" s="123"/>
      <c r="C26" s="663">
        <f t="shared" si="2"/>
        <v>5</v>
      </c>
      <c r="D26" s="664"/>
      <c r="E26" s="839"/>
      <c r="F26" s="838">
        <f t="shared" si="0"/>
        <v>0</v>
      </c>
      <c r="G26" s="664"/>
      <c r="H26" s="839"/>
      <c r="I26" s="841">
        <f t="shared" si="1"/>
        <v>0</v>
      </c>
      <c r="J26" s="123"/>
      <c r="K26" s="949"/>
      <c r="L26" s="949"/>
      <c r="M26" s="949"/>
      <c r="N26" s="949"/>
      <c r="O26" s="949"/>
      <c r="P26" s="1053" t="s">
        <v>72</v>
      </c>
      <c r="Q26" s="89"/>
      <c r="R26" s="89"/>
      <c r="S26" s="1053" t="s">
        <v>82</v>
      </c>
      <c r="T26" s="1053" t="s">
        <v>72</v>
      </c>
      <c r="U26" s="949"/>
    </row>
    <row r="27" spans="1:21" x14ac:dyDescent="0.25">
      <c r="A27" s="949"/>
      <c r="B27" s="123"/>
      <c r="C27" s="663">
        <f t="shared" si="2"/>
        <v>6</v>
      </c>
      <c r="D27" s="664"/>
      <c r="E27" s="839"/>
      <c r="F27" s="838">
        <f t="shared" si="0"/>
        <v>0</v>
      </c>
      <c r="G27" s="664"/>
      <c r="H27" s="839"/>
      <c r="I27" s="841">
        <f t="shared" si="1"/>
        <v>0</v>
      </c>
      <c r="J27" s="123"/>
      <c r="K27" s="949"/>
      <c r="L27" s="949"/>
      <c r="M27" s="949"/>
      <c r="N27" s="949"/>
      <c r="O27" s="949"/>
      <c r="P27" s="1053" t="s">
        <v>73</v>
      </c>
      <c r="Q27" s="89"/>
      <c r="R27" s="89"/>
      <c r="S27" s="1053" t="s">
        <v>83</v>
      </c>
      <c r="T27" s="1053" t="s">
        <v>73</v>
      </c>
      <c r="U27" s="949"/>
    </row>
    <row r="28" spans="1:21" x14ac:dyDescent="0.25">
      <c r="A28" s="949"/>
      <c r="B28" s="123"/>
      <c r="C28" s="663">
        <f t="shared" si="2"/>
        <v>7</v>
      </c>
      <c r="D28" s="664"/>
      <c r="E28" s="839"/>
      <c r="F28" s="838">
        <f t="shared" si="0"/>
        <v>0</v>
      </c>
      <c r="G28" s="664"/>
      <c r="H28" s="839"/>
      <c r="I28" s="841">
        <f t="shared" si="1"/>
        <v>0</v>
      </c>
      <c r="J28" s="123"/>
      <c r="K28" s="949"/>
      <c r="L28" s="949"/>
      <c r="M28" s="949"/>
      <c r="N28" s="949"/>
      <c r="O28" s="949"/>
      <c r="P28" s="1053" t="s">
        <v>75</v>
      </c>
      <c r="Q28" s="89"/>
      <c r="R28" s="89"/>
      <c r="S28" s="1053" t="s">
        <v>84</v>
      </c>
      <c r="T28" s="1053" t="s">
        <v>75</v>
      </c>
      <c r="U28" s="949"/>
    </row>
    <row r="29" spans="1:21" x14ac:dyDescent="0.25">
      <c r="A29" s="949"/>
      <c r="B29" s="123"/>
      <c r="C29" s="663">
        <f t="shared" si="2"/>
        <v>8</v>
      </c>
      <c r="D29" s="664"/>
      <c r="E29" s="839"/>
      <c r="F29" s="838">
        <f t="shared" si="0"/>
        <v>0</v>
      </c>
      <c r="G29" s="664"/>
      <c r="H29" s="839"/>
      <c r="I29" s="841">
        <f t="shared" si="1"/>
        <v>0</v>
      </c>
      <c r="J29" s="123"/>
      <c r="K29" s="949"/>
      <c r="L29" s="949"/>
      <c r="M29" s="949"/>
      <c r="N29" s="949"/>
      <c r="O29" s="949"/>
      <c r="P29" s="1053" t="s">
        <v>77</v>
      </c>
      <c r="Q29" s="89"/>
      <c r="R29" s="89"/>
      <c r="S29" s="1053" t="s">
        <v>89</v>
      </c>
      <c r="T29" s="1053" t="s">
        <v>77</v>
      </c>
      <c r="U29" s="949"/>
    </row>
    <row r="30" spans="1:21" x14ac:dyDescent="0.25">
      <c r="A30" s="949"/>
      <c r="B30" s="123"/>
      <c r="C30" s="663">
        <f t="shared" si="2"/>
        <v>9</v>
      </c>
      <c r="D30" s="664"/>
      <c r="E30" s="839"/>
      <c r="F30" s="838">
        <f t="shared" si="0"/>
        <v>0</v>
      </c>
      <c r="G30" s="664"/>
      <c r="H30" s="839"/>
      <c r="I30" s="841">
        <f t="shared" si="1"/>
        <v>0</v>
      </c>
      <c r="J30" s="123"/>
      <c r="K30" s="949"/>
      <c r="L30" s="949"/>
      <c r="M30" s="949"/>
      <c r="N30" s="949"/>
      <c r="O30" s="949"/>
      <c r="P30" s="1053" t="s">
        <v>79</v>
      </c>
      <c r="Q30" s="89"/>
      <c r="R30" s="89"/>
      <c r="S30" s="89"/>
      <c r="T30" s="1053" t="s">
        <v>79</v>
      </c>
      <c r="U30" s="949"/>
    </row>
    <row r="31" spans="1:21" x14ac:dyDescent="0.25">
      <c r="A31" s="949"/>
      <c r="B31" s="123"/>
      <c r="C31" s="663">
        <f t="shared" si="2"/>
        <v>10</v>
      </c>
      <c r="D31" s="664"/>
      <c r="E31" s="839"/>
      <c r="F31" s="838">
        <f t="shared" si="0"/>
        <v>0</v>
      </c>
      <c r="G31" s="664"/>
      <c r="H31" s="839"/>
      <c r="I31" s="841">
        <f t="shared" si="1"/>
        <v>0</v>
      </c>
      <c r="J31" s="123"/>
      <c r="K31" s="949"/>
      <c r="L31" s="949"/>
      <c r="M31" s="949"/>
      <c r="N31" s="949"/>
      <c r="O31" s="949"/>
      <c r="P31" s="1053" t="s">
        <v>80</v>
      </c>
      <c r="Q31" s="89"/>
      <c r="R31" s="89"/>
      <c r="S31" s="89"/>
      <c r="T31" s="1053" t="s">
        <v>80</v>
      </c>
      <c r="U31" s="949"/>
    </row>
    <row r="32" spans="1:21" x14ac:dyDescent="0.25">
      <c r="A32" s="949"/>
      <c r="B32" s="123"/>
      <c r="C32" s="663">
        <f t="shared" si="2"/>
        <v>11</v>
      </c>
      <c r="D32" s="664"/>
      <c r="E32" s="839"/>
      <c r="F32" s="838">
        <f t="shared" si="0"/>
        <v>0</v>
      </c>
      <c r="G32" s="664"/>
      <c r="H32" s="839"/>
      <c r="I32" s="841">
        <f t="shared" si="1"/>
        <v>0</v>
      </c>
      <c r="J32" s="123"/>
      <c r="K32" s="949"/>
      <c r="L32" s="949"/>
      <c r="M32" s="949"/>
      <c r="N32" s="949"/>
      <c r="O32" s="949"/>
      <c r="P32" s="1053" t="s">
        <v>82</v>
      </c>
      <c r="Q32" s="89"/>
      <c r="R32" s="89"/>
      <c r="S32" s="89"/>
      <c r="T32" s="1053" t="s">
        <v>82</v>
      </c>
      <c r="U32" s="949"/>
    </row>
    <row r="33" spans="1:21" x14ac:dyDescent="0.25">
      <c r="A33" s="949"/>
      <c r="B33" s="123"/>
      <c r="C33" s="663">
        <f t="shared" si="2"/>
        <v>12</v>
      </c>
      <c r="D33" s="664"/>
      <c r="E33" s="839"/>
      <c r="F33" s="838">
        <f t="shared" si="0"/>
        <v>0</v>
      </c>
      <c r="G33" s="664"/>
      <c r="H33" s="839"/>
      <c r="I33" s="841">
        <f t="shared" si="1"/>
        <v>0</v>
      </c>
      <c r="J33" s="123"/>
      <c r="K33" s="949"/>
      <c r="L33" s="949"/>
      <c r="M33" s="949"/>
      <c r="N33" s="949"/>
      <c r="O33" s="949"/>
      <c r="P33" s="1053" t="s">
        <v>83</v>
      </c>
      <c r="Q33" s="89"/>
      <c r="R33" s="89"/>
      <c r="S33" s="89"/>
      <c r="T33" s="1053" t="s">
        <v>83</v>
      </c>
      <c r="U33" s="949"/>
    </row>
    <row r="34" spans="1:21" x14ac:dyDescent="0.25">
      <c r="A34" s="949"/>
      <c r="B34" s="123"/>
      <c r="C34" s="663">
        <f t="shared" si="2"/>
        <v>13</v>
      </c>
      <c r="D34" s="664"/>
      <c r="E34" s="839"/>
      <c r="F34" s="838">
        <f t="shared" si="0"/>
        <v>0</v>
      </c>
      <c r="G34" s="664"/>
      <c r="H34" s="839"/>
      <c r="I34" s="841">
        <f t="shared" si="1"/>
        <v>0</v>
      </c>
      <c r="J34" s="123"/>
      <c r="K34" s="949"/>
      <c r="L34" s="949"/>
      <c r="M34" s="949"/>
      <c r="N34" s="949"/>
      <c r="O34" s="949"/>
      <c r="P34" s="1053" t="s">
        <v>84</v>
      </c>
      <c r="Q34" s="89"/>
      <c r="R34" s="89"/>
      <c r="S34" s="89"/>
      <c r="T34" s="1053" t="s">
        <v>84</v>
      </c>
      <c r="U34" s="949"/>
    </row>
    <row r="35" spans="1:21" x14ac:dyDescent="0.25">
      <c r="A35" s="949"/>
      <c r="B35" s="123"/>
      <c r="C35" s="663">
        <f t="shared" si="2"/>
        <v>14</v>
      </c>
      <c r="D35" s="664"/>
      <c r="E35" s="839"/>
      <c r="F35" s="838">
        <f t="shared" si="0"/>
        <v>0</v>
      </c>
      <c r="G35" s="664"/>
      <c r="H35" s="839"/>
      <c r="I35" s="841">
        <f t="shared" si="1"/>
        <v>0</v>
      </c>
      <c r="J35" s="123"/>
      <c r="K35" s="949"/>
      <c r="L35" s="949"/>
      <c r="M35" s="949"/>
      <c r="N35" s="949"/>
      <c r="O35" s="949"/>
      <c r="P35" s="1053" t="s">
        <v>86</v>
      </c>
      <c r="Q35" s="89"/>
      <c r="R35" s="89"/>
      <c r="S35" s="89"/>
      <c r="T35" s="1053" t="s">
        <v>86</v>
      </c>
      <c r="U35" s="949"/>
    </row>
    <row r="36" spans="1:21" x14ac:dyDescent="0.25">
      <c r="A36" s="949"/>
      <c r="B36" s="123"/>
      <c r="C36" s="663">
        <f t="shared" si="2"/>
        <v>15</v>
      </c>
      <c r="D36" s="664"/>
      <c r="E36" s="839"/>
      <c r="F36" s="838">
        <f t="shared" si="0"/>
        <v>0</v>
      </c>
      <c r="G36" s="664"/>
      <c r="H36" s="839"/>
      <c r="I36" s="841">
        <f t="shared" si="1"/>
        <v>0</v>
      </c>
      <c r="J36" s="123"/>
      <c r="K36" s="949"/>
      <c r="L36" s="949"/>
      <c r="M36" s="949"/>
      <c r="N36" s="949"/>
      <c r="O36" s="949"/>
      <c r="P36" s="1053" t="s">
        <v>87</v>
      </c>
      <c r="Q36" s="89"/>
      <c r="R36" s="89"/>
      <c r="S36" s="89"/>
      <c r="T36" s="1053" t="s">
        <v>87</v>
      </c>
      <c r="U36" s="949"/>
    </row>
    <row r="37" spans="1:21" x14ac:dyDescent="0.25">
      <c r="A37" s="949"/>
      <c r="B37" s="123"/>
      <c r="C37" s="663">
        <f t="shared" si="2"/>
        <v>16</v>
      </c>
      <c r="D37" s="664"/>
      <c r="E37" s="839"/>
      <c r="F37" s="838">
        <f t="shared" si="0"/>
        <v>0</v>
      </c>
      <c r="G37" s="664"/>
      <c r="H37" s="839"/>
      <c r="I37" s="841">
        <f t="shared" si="1"/>
        <v>0</v>
      </c>
      <c r="J37" s="123"/>
      <c r="K37" s="949"/>
      <c r="L37" s="949"/>
      <c r="M37" s="949"/>
      <c r="N37" s="949"/>
      <c r="O37" s="949"/>
      <c r="P37" s="1053" t="s">
        <v>89</v>
      </c>
      <c r="Q37" s="89"/>
      <c r="R37" s="89"/>
      <c r="S37" s="89"/>
      <c r="T37" s="1053" t="s">
        <v>88</v>
      </c>
      <c r="U37" s="949"/>
    </row>
    <row r="38" spans="1:21" x14ac:dyDescent="0.25">
      <c r="A38" s="949"/>
      <c r="B38" s="123"/>
      <c r="C38" s="663">
        <f t="shared" si="2"/>
        <v>17</v>
      </c>
      <c r="D38" s="664"/>
      <c r="E38" s="839"/>
      <c r="F38" s="838">
        <f t="shared" si="0"/>
        <v>0</v>
      </c>
      <c r="G38" s="664"/>
      <c r="H38" s="839"/>
      <c r="I38" s="841">
        <f t="shared" si="1"/>
        <v>0</v>
      </c>
      <c r="J38" s="123"/>
      <c r="K38" s="949"/>
      <c r="L38" s="949"/>
      <c r="M38" s="949"/>
      <c r="N38" s="949"/>
      <c r="O38" s="949"/>
      <c r="P38" s="89"/>
      <c r="Q38" s="89"/>
      <c r="R38" s="89"/>
      <c r="S38" s="89"/>
      <c r="T38" s="1053" t="s">
        <v>89</v>
      </c>
      <c r="U38" s="949"/>
    </row>
    <row r="39" spans="1:21" x14ac:dyDescent="0.25">
      <c r="A39" s="949"/>
      <c r="B39" s="123"/>
      <c r="C39" s="663">
        <f t="shared" si="2"/>
        <v>18</v>
      </c>
      <c r="D39" s="664"/>
      <c r="E39" s="839"/>
      <c r="F39" s="838">
        <f t="shared" si="0"/>
        <v>0</v>
      </c>
      <c r="G39" s="664"/>
      <c r="H39" s="839"/>
      <c r="I39" s="841">
        <f t="shared" si="1"/>
        <v>0</v>
      </c>
      <c r="J39" s="123"/>
      <c r="K39" s="949"/>
      <c r="L39" s="949"/>
      <c r="M39" s="949"/>
      <c r="N39" s="949"/>
      <c r="O39" s="949"/>
      <c r="Q39" s="89"/>
      <c r="R39" s="89"/>
      <c r="S39" s="89"/>
      <c r="T39" s="89"/>
      <c r="U39" s="949"/>
    </row>
    <row r="40" spans="1:21" x14ac:dyDescent="0.25">
      <c r="A40" s="949"/>
      <c r="B40" s="123"/>
      <c r="C40" s="663">
        <f t="shared" si="2"/>
        <v>19</v>
      </c>
      <c r="D40" s="664"/>
      <c r="E40" s="839"/>
      <c r="F40" s="838">
        <f t="shared" si="0"/>
        <v>0</v>
      </c>
      <c r="G40" s="664"/>
      <c r="H40" s="839"/>
      <c r="I40" s="841">
        <f t="shared" si="1"/>
        <v>0</v>
      </c>
      <c r="J40" s="123"/>
      <c r="K40" s="949"/>
      <c r="L40" s="949"/>
      <c r="M40" s="949"/>
      <c r="N40" s="949"/>
      <c r="O40" s="949"/>
      <c r="P40" s="89"/>
      <c r="Q40" s="89"/>
      <c r="R40" s="89"/>
      <c r="S40" s="89"/>
      <c r="T40" s="962"/>
      <c r="U40" s="949"/>
    </row>
    <row r="41" spans="1:21" x14ac:dyDescent="0.25">
      <c r="A41" s="949"/>
      <c r="B41" s="123"/>
      <c r="C41" s="663">
        <f t="shared" si="2"/>
        <v>20</v>
      </c>
      <c r="D41" s="664"/>
      <c r="E41" s="839"/>
      <c r="F41" s="838">
        <f t="shared" si="0"/>
        <v>0</v>
      </c>
      <c r="G41" s="664"/>
      <c r="H41" s="839"/>
      <c r="I41" s="841">
        <f t="shared" si="1"/>
        <v>0</v>
      </c>
      <c r="J41" s="123"/>
      <c r="K41" s="949"/>
      <c r="L41" s="949"/>
      <c r="M41" s="949"/>
      <c r="N41" s="949"/>
      <c r="O41" s="949"/>
      <c r="P41" s="89"/>
      <c r="Q41" s="89"/>
      <c r="R41" s="89"/>
      <c r="S41" s="89"/>
      <c r="T41" s="89"/>
      <c r="U41" s="949"/>
    </row>
    <row r="42" spans="1:21" x14ac:dyDescent="0.25">
      <c r="A42" s="949"/>
      <c r="B42" s="123"/>
      <c r="C42" s="663">
        <f t="shared" si="2"/>
        <v>21</v>
      </c>
      <c r="D42" s="664"/>
      <c r="E42" s="839"/>
      <c r="F42" s="838">
        <f t="shared" si="0"/>
        <v>0</v>
      </c>
      <c r="G42" s="664"/>
      <c r="H42" s="839"/>
      <c r="I42" s="841">
        <f t="shared" si="1"/>
        <v>0</v>
      </c>
      <c r="J42" s="123"/>
      <c r="K42" s="949"/>
      <c r="L42" s="949"/>
      <c r="M42" s="949"/>
      <c r="N42" s="949"/>
      <c r="O42" s="949"/>
      <c r="P42" s="89"/>
      <c r="Q42" s="89"/>
      <c r="R42" s="89"/>
      <c r="S42" s="89"/>
      <c r="T42" s="89"/>
      <c r="U42" s="949"/>
    </row>
    <row r="43" spans="1:21" x14ac:dyDescent="0.25">
      <c r="A43" s="949"/>
      <c r="B43" s="123"/>
      <c r="C43" s="663">
        <f t="shared" si="2"/>
        <v>22</v>
      </c>
      <c r="D43" s="664"/>
      <c r="E43" s="839"/>
      <c r="F43" s="838">
        <f t="shared" si="0"/>
        <v>0</v>
      </c>
      <c r="G43" s="664"/>
      <c r="H43" s="839"/>
      <c r="I43" s="841">
        <f t="shared" si="1"/>
        <v>0</v>
      </c>
      <c r="J43" s="123"/>
      <c r="K43" s="949"/>
      <c r="L43" s="949"/>
      <c r="M43" s="949"/>
      <c r="N43" s="949"/>
      <c r="O43" s="949"/>
      <c r="P43" s="89"/>
      <c r="Q43" s="89"/>
      <c r="R43" s="89"/>
      <c r="S43" s="89"/>
      <c r="T43" s="89"/>
      <c r="U43" s="949"/>
    </row>
    <row r="44" spans="1:21" x14ac:dyDescent="0.25">
      <c r="A44" s="949"/>
      <c r="B44" s="123"/>
      <c r="C44" s="663">
        <f t="shared" si="2"/>
        <v>23</v>
      </c>
      <c r="D44" s="664"/>
      <c r="E44" s="839"/>
      <c r="F44" s="838">
        <f t="shared" si="0"/>
        <v>0</v>
      </c>
      <c r="G44" s="664"/>
      <c r="H44" s="839"/>
      <c r="I44" s="841">
        <f t="shared" si="1"/>
        <v>0</v>
      </c>
      <c r="J44" s="123"/>
      <c r="K44" s="949"/>
      <c r="L44" s="949"/>
      <c r="M44" s="949"/>
      <c r="N44" s="949"/>
      <c r="O44" s="949"/>
      <c r="P44" s="89"/>
      <c r="Q44" s="89"/>
      <c r="R44" s="89"/>
      <c r="S44" s="89"/>
      <c r="T44" s="89"/>
      <c r="U44" s="949"/>
    </row>
    <row r="45" spans="1:21" x14ac:dyDescent="0.25">
      <c r="A45" s="949"/>
      <c r="B45" s="123"/>
      <c r="C45" s="663">
        <f t="shared" si="2"/>
        <v>24</v>
      </c>
      <c r="D45" s="664"/>
      <c r="E45" s="839"/>
      <c r="F45" s="838">
        <f t="shared" si="0"/>
        <v>0</v>
      </c>
      <c r="G45" s="664"/>
      <c r="H45" s="839"/>
      <c r="I45" s="841">
        <f t="shared" si="1"/>
        <v>0</v>
      </c>
      <c r="J45" s="123"/>
      <c r="K45" s="949"/>
      <c r="L45" s="949"/>
      <c r="M45" s="949"/>
      <c r="N45" s="949"/>
      <c r="O45" s="949"/>
      <c r="P45" s="89"/>
      <c r="Q45" s="89"/>
      <c r="R45" s="89"/>
      <c r="S45" s="89"/>
      <c r="T45" s="89"/>
      <c r="U45" s="949"/>
    </row>
    <row r="46" spans="1:21" x14ac:dyDescent="0.25">
      <c r="A46" s="949"/>
      <c r="B46" s="123"/>
      <c r="C46" s="663">
        <f t="shared" si="2"/>
        <v>25</v>
      </c>
      <c r="D46" s="664"/>
      <c r="E46" s="839"/>
      <c r="F46" s="838">
        <f t="shared" si="0"/>
        <v>0</v>
      </c>
      <c r="G46" s="664"/>
      <c r="H46" s="839"/>
      <c r="I46" s="841">
        <f t="shared" si="1"/>
        <v>0</v>
      </c>
      <c r="J46" s="123"/>
      <c r="K46" s="949"/>
      <c r="L46" s="949"/>
      <c r="M46" s="949"/>
      <c r="N46" s="949"/>
      <c r="O46" s="949"/>
      <c r="P46" s="89"/>
      <c r="Q46" s="89"/>
      <c r="R46" s="89"/>
      <c r="S46" s="89"/>
      <c r="T46" s="89"/>
      <c r="U46" s="949"/>
    </row>
    <row r="47" spans="1:21" x14ac:dyDescent="0.25">
      <c r="A47" s="949"/>
      <c r="B47" s="123"/>
      <c r="C47" s="663">
        <f t="shared" si="2"/>
        <v>26</v>
      </c>
      <c r="D47" s="664"/>
      <c r="E47" s="839"/>
      <c r="F47" s="838">
        <f t="shared" si="0"/>
        <v>0</v>
      </c>
      <c r="G47" s="664"/>
      <c r="H47" s="839"/>
      <c r="I47" s="841">
        <f t="shared" si="1"/>
        <v>0</v>
      </c>
      <c r="J47" s="123"/>
      <c r="K47" s="949"/>
      <c r="L47" s="949"/>
      <c r="M47" s="949"/>
      <c r="N47" s="949"/>
      <c r="O47" s="949"/>
      <c r="S47" s="89"/>
      <c r="U47" s="949"/>
    </row>
    <row r="48" spans="1:21" x14ac:dyDescent="0.25">
      <c r="A48" s="949"/>
      <c r="B48" s="123"/>
      <c r="C48" s="663">
        <f t="shared" si="2"/>
        <v>27</v>
      </c>
      <c r="D48" s="664"/>
      <c r="E48" s="839"/>
      <c r="F48" s="838">
        <f t="shared" si="0"/>
        <v>0</v>
      </c>
      <c r="G48" s="664"/>
      <c r="H48" s="839"/>
      <c r="I48" s="841">
        <f t="shared" si="1"/>
        <v>0</v>
      </c>
      <c r="J48" s="123"/>
      <c r="K48" s="949"/>
      <c r="L48" s="949"/>
      <c r="M48" s="949"/>
      <c r="N48" s="949"/>
      <c r="O48" s="949"/>
      <c r="S48" s="89"/>
      <c r="U48" s="949"/>
    </row>
    <row r="49" spans="1:21" x14ac:dyDescent="0.25">
      <c r="A49" s="949"/>
      <c r="B49" s="123"/>
      <c r="C49" s="663">
        <f t="shared" si="2"/>
        <v>28</v>
      </c>
      <c r="D49" s="664"/>
      <c r="E49" s="839"/>
      <c r="F49" s="838">
        <f t="shared" si="0"/>
        <v>0</v>
      </c>
      <c r="G49" s="664"/>
      <c r="H49" s="839"/>
      <c r="I49" s="841">
        <f t="shared" si="1"/>
        <v>0</v>
      </c>
      <c r="J49" s="123"/>
      <c r="K49" s="949"/>
      <c r="L49" s="949"/>
      <c r="M49" s="949"/>
      <c r="N49" s="949"/>
      <c r="O49" s="949"/>
      <c r="U49" s="949"/>
    </row>
    <row r="50" spans="1:21" x14ac:dyDescent="0.25">
      <c r="A50" s="949"/>
      <c r="B50" s="123"/>
      <c r="C50" s="663">
        <f t="shared" si="2"/>
        <v>29</v>
      </c>
      <c r="D50" s="664"/>
      <c r="E50" s="839"/>
      <c r="F50" s="838">
        <f t="shared" si="0"/>
        <v>0</v>
      </c>
      <c r="G50" s="664"/>
      <c r="H50" s="839"/>
      <c r="I50" s="841">
        <f t="shared" si="1"/>
        <v>0</v>
      </c>
      <c r="J50" s="123"/>
      <c r="K50" s="949"/>
      <c r="L50" s="949"/>
      <c r="M50" s="949"/>
      <c r="N50" s="949"/>
      <c r="O50" s="949"/>
      <c r="U50" s="949"/>
    </row>
    <row r="51" spans="1:21" x14ac:dyDescent="0.25">
      <c r="A51" s="949"/>
      <c r="B51" s="123"/>
      <c r="C51" s="663">
        <f t="shared" si="2"/>
        <v>30</v>
      </c>
      <c r="D51" s="664"/>
      <c r="E51" s="839"/>
      <c r="F51" s="838">
        <f t="shared" si="0"/>
        <v>0</v>
      </c>
      <c r="G51" s="664"/>
      <c r="H51" s="839"/>
      <c r="I51" s="841">
        <f t="shared" si="1"/>
        <v>0</v>
      </c>
      <c r="J51" s="123"/>
      <c r="K51" s="949"/>
      <c r="L51" s="949"/>
      <c r="M51" s="949"/>
      <c r="N51" s="949"/>
      <c r="O51" s="949"/>
      <c r="U51" s="949"/>
    </row>
    <row r="52" spans="1:21" x14ac:dyDescent="0.25">
      <c r="A52" s="949"/>
      <c r="B52" s="123"/>
      <c r="C52" s="663">
        <f t="shared" si="2"/>
        <v>31</v>
      </c>
      <c r="D52" s="664"/>
      <c r="E52" s="839"/>
      <c r="F52" s="838">
        <f t="shared" si="0"/>
        <v>0</v>
      </c>
      <c r="G52" s="664"/>
      <c r="H52" s="839"/>
      <c r="I52" s="841">
        <f t="shared" si="1"/>
        <v>0</v>
      </c>
      <c r="J52" s="123"/>
      <c r="K52" s="949"/>
      <c r="L52" s="949"/>
      <c r="M52" s="949"/>
      <c r="N52" s="949"/>
      <c r="O52" s="949"/>
      <c r="U52" s="949"/>
    </row>
    <row r="53" spans="1:21" x14ac:dyDescent="0.25">
      <c r="A53" s="949"/>
      <c r="B53" s="123"/>
      <c r="C53" s="663">
        <f t="shared" si="2"/>
        <v>32</v>
      </c>
      <c r="D53" s="664"/>
      <c r="E53" s="839"/>
      <c r="F53" s="838">
        <f t="shared" si="0"/>
        <v>0</v>
      </c>
      <c r="G53" s="664"/>
      <c r="H53" s="839"/>
      <c r="I53" s="841">
        <f t="shared" si="1"/>
        <v>0</v>
      </c>
      <c r="J53" s="123"/>
      <c r="K53" s="949"/>
      <c r="L53" s="949"/>
      <c r="M53" s="949"/>
      <c r="N53" s="949"/>
      <c r="O53" s="949"/>
      <c r="U53" s="949"/>
    </row>
    <row r="54" spans="1:21" x14ac:dyDescent="0.25">
      <c r="A54" s="949"/>
      <c r="B54" s="123"/>
      <c r="C54" s="663">
        <f t="shared" si="2"/>
        <v>33</v>
      </c>
      <c r="D54" s="664"/>
      <c r="E54" s="839"/>
      <c r="F54" s="838">
        <f t="shared" si="0"/>
        <v>0</v>
      </c>
      <c r="G54" s="664"/>
      <c r="H54" s="839"/>
      <c r="I54" s="841">
        <f t="shared" si="1"/>
        <v>0</v>
      </c>
      <c r="J54" s="123"/>
      <c r="K54" s="949"/>
      <c r="L54" s="949"/>
      <c r="M54" s="949"/>
      <c r="N54" s="949"/>
      <c r="O54" s="949"/>
      <c r="U54" s="949"/>
    </row>
    <row r="55" spans="1:21" x14ac:dyDescent="0.25">
      <c r="A55" s="949"/>
      <c r="B55" s="123"/>
      <c r="C55" s="663">
        <f t="shared" si="2"/>
        <v>34</v>
      </c>
      <c r="D55" s="664"/>
      <c r="E55" s="839"/>
      <c r="F55" s="838">
        <f t="shared" si="0"/>
        <v>0</v>
      </c>
      <c r="G55" s="664"/>
      <c r="H55" s="839"/>
      <c r="I55" s="841">
        <f t="shared" si="1"/>
        <v>0</v>
      </c>
      <c r="J55" s="123"/>
      <c r="K55" s="949"/>
      <c r="L55" s="949"/>
      <c r="M55" s="949"/>
      <c r="N55" s="949"/>
      <c r="O55" s="949"/>
      <c r="U55" s="949"/>
    </row>
    <row r="56" spans="1:21" x14ac:dyDescent="0.25">
      <c r="A56" s="949"/>
      <c r="B56" s="123"/>
      <c r="C56" s="663">
        <f t="shared" si="2"/>
        <v>35</v>
      </c>
      <c r="D56" s="664"/>
      <c r="E56" s="839"/>
      <c r="F56" s="838">
        <f t="shared" si="0"/>
        <v>0</v>
      </c>
      <c r="G56" s="664"/>
      <c r="H56" s="839"/>
      <c r="I56" s="841">
        <f t="shared" si="1"/>
        <v>0</v>
      </c>
      <c r="J56" s="123"/>
      <c r="K56" s="949"/>
      <c r="L56" s="949"/>
      <c r="M56" s="949"/>
      <c r="N56" s="949"/>
      <c r="O56" s="949"/>
      <c r="U56" s="949"/>
    </row>
    <row r="57" spans="1:21" x14ac:dyDescent="0.25">
      <c r="A57" s="949"/>
      <c r="B57" s="123"/>
      <c r="C57" s="663">
        <f t="shared" si="2"/>
        <v>36</v>
      </c>
      <c r="D57" s="664"/>
      <c r="E57" s="839"/>
      <c r="F57" s="838">
        <f t="shared" si="0"/>
        <v>0</v>
      </c>
      <c r="G57" s="664"/>
      <c r="H57" s="839"/>
      <c r="I57" s="841">
        <f t="shared" si="1"/>
        <v>0</v>
      </c>
      <c r="J57" s="123"/>
      <c r="K57" s="949"/>
      <c r="L57" s="949"/>
      <c r="M57" s="949"/>
      <c r="N57" s="949"/>
      <c r="O57" s="949"/>
      <c r="U57" s="949"/>
    </row>
    <row r="58" spans="1:21" ht="15.75" thickBot="1" x14ac:dyDescent="0.3">
      <c r="A58" s="949"/>
      <c r="B58" s="123"/>
      <c r="C58" s="1547" t="s">
        <v>326</v>
      </c>
      <c r="D58" s="1548"/>
      <c r="E58" s="187" t="s">
        <v>327</v>
      </c>
      <c r="F58" s="840"/>
      <c r="G58" s="348"/>
      <c r="H58" s="187" t="s">
        <v>327</v>
      </c>
      <c r="I58" s="842"/>
      <c r="J58" s="123"/>
      <c r="K58" s="949"/>
      <c r="L58" s="949"/>
      <c r="M58" s="949"/>
      <c r="N58" s="949"/>
      <c r="O58" s="949"/>
      <c r="U58" s="949"/>
    </row>
    <row r="59" spans="1:21" ht="15.75" thickBot="1" x14ac:dyDescent="0.3">
      <c r="A59" s="949"/>
      <c r="B59" s="123"/>
      <c r="C59" s="1549"/>
      <c r="D59" s="1550"/>
      <c r="E59" s="1550"/>
      <c r="F59" s="665"/>
      <c r="G59" s="665"/>
      <c r="H59" s="295" t="s">
        <v>328</v>
      </c>
      <c r="I59" s="843">
        <f>SUM(I22:I58)+SUM(F22:F58)</f>
        <v>0</v>
      </c>
      <c r="J59" s="123"/>
      <c r="K59" s="949"/>
      <c r="L59" s="949"/>
      <c r="M59" s="949"/>
      <c r="N59" s="949"/>
      <c r="O59" s="949"/>
      <c r="U59" s="949"/>
    </row>
    <row r="60" spans="1:21" ht="15.75" thickTop="1" x14ac:dyDescent="0.25">
      <c r="A60" s="949"/>
      <c r="B60" s="123"/>
      <c r="C60" s="1551" t="s">
        <v>329</v>
      </c>
      <c r="D60" s="1552"/>
      <c r="E60" s="1552"/>
      <c r="F60" s="1552"/>
      <c r="G60" s="1552"/>
      <c r="H60" s="1552"/>
      <c r="I60" s="1552"/>
      <c r="J60" s="123"/>
      <c r="K60" s="949"/>
      <c r="L60" s="949"/>
      <c r="M60" s="949"/>
      <c r="N60" s="949"/>
      <c r="O60" s="949"/>
      <c r="U60" s="949"/>
    </row>
  </sheetData>
  <sheetProtection password="C8CD" sheet="1" objects="1" scenarios="1"/>
  <mergeCells count="16">
    <mergeCell ref="C3:I3"/>
    <mergeCell ref="C4:I4"/>
    <mergeCell ref="C6:I6"/>
    <mergeCell ref="C8:I8"/>
    <mergeCell ref="C9:I9"/>
    <mergeCell ref="E11:G11"/>
    <mergeCell ref="C58:D58"/>
    <mergeCell ref="C59:E59"/>
    <mergeCell ref="C60:I60"/>
    <mergeCell ref="C14:D14"/>
    <mergeCell ref="F14:G14"/>
    <mergeCell ref="C15:D15"/>
    <mergeCell ref="F15:G15"/>
    <mergeCell ref="F16:G16"/>
    <mergeCell ref="C17:D17"/>
    <mergeCell ref="F17:G17"/>
  </mergeCells>
  <conditionalFormatting sqref="C27:C50">
    <cfRule type="expression" dxfId="1" priority="1" stopIfTrue="1">
      <formula>($C$16="Irregular")</formula>
    </cfRule>
  </conditionalFormatting>
  <dataValidations count="2">
    <dataValidation type="decimal" operator="greaterThanOrEqual" allowBlank="1" showInputMessage="1" showErrorMessage="1" error="Enter a dollar amount greater than zero." sqref="H15:I15 E14:E15 E12 E10 G12 G10">
      <formula1>0</formula1>
    </dataValidation>
    <dataValidation type="whole" operator="greaterThan" allowBlank="1" showInputMessage="1" showErrorMessage="1" error="Enter a whole quantity greater than zero." sqref="D22:D57 H16:I16 G22:G57">
      <formula1>0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6" orientation="portrait" blackAndWhite="1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U48"/>
  <sheetViews>
    <sheetView showGridLines="0" showRowColHeaders="0" workbookViewId="0"/>
  </sheetViews>
  <sheetFormatPr defaultRowHeight="15" x14ac:dyDescent="0.25"/>
  <cols>
    <col min="1" max="2" width="3.7109375" style="1" customWidth="1"/>
    <col min="3" max="3" width="140.7109375" style="1" customWidth="1"/>
    <col min="4" max="5" width="3.7109375" style="1" customWidth="1"/>
    <col min="6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43"/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42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42"/>
    </row>
    <row r="2" spans="1:21" x14ac:dyDescent="0.25">
      <c r="A2" s="942"/>
      <c r="B2" s="908"/>
      <c r="C2" s="892" t="str">
        <f>Contents!B59</f>
        <v>Version: AS XLV 3.1.2 MEDIUM locked LOCAL</v>
      </c>
      <c r="D2" s="908"/>
      <c r="E2" s="942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42"/>
    </row>
    <row r="3" spans="1:21" x14ac:dyDescent="0.25">
      <c r="A3" s="942"/>
      <c r="B3" s="908"/>
      <c r="C3" s="690" t="str">
        <f>Contents!$E$3</f>
        <v>THE SOCIETY FOR CREATIVE ANACHRONISM, INC.</v>
      </c>
      <c r="D3" s="908"/>
      <c r="E3" s="942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42"/>
    </row>
    <row r="4" spans="1:21" x14ac:dyDescent="0.25">
      <c r="A4" s="942"/>
      <c r="B4" s="908"/>
      <c r="C4" s="690" t="str">
        <f>Contents!$E$4</f>
        <v>FINANCIAL REPORT</v>
      </c>
      <c r="D4" s="908"/>
      <c r="E4" s="942"/>
      <c r="F4" s="938"/>
      <c r="G4" s="938"/>
      <c r="H4" s="938"/>
      <c r="I4" s="938"/>
      <c r="J4" s="938"/>
      <c r="K4" s="938"/>
      <c r="L4" s="938"/>
      <c r="M4" s="938"/>
      <c r="N4" s="938"/>
      <c r="O4" s="938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42"/>
    </row>
    <row r="5" spans="1:21" x14ac:dyDescent="0.25">
      <c r="A5" s="942"/>
      <c r="B5" s="908"/>
      <c r="C5" s="103"/>
      <c r="D5" s="908"/>
      <c r="E5" s="942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42"/>
    </row>
    <row r="6" spans="1:21" x14ac:dyDescent="0.25">
      <c r="A6" s="942"/>
      <c r="B6" s="908"/>
      <c r="C6" s="103" t="str">
        <f>Contents!B58</f>
        <v>Branch:   Montengarde                                                             Period:  1/01/2017             to     12/31/2017            .</v>
      </c>
      <c r="D6" s="908"/>
      <c r="E6" s="942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42"/>
    </row>
    <row r="7" spans="1:21" ht="18.75" x14ac:dyDescent="0.25">
      <c r="A7" s="942"/>
      <c r="B7" s="908"/>
      <c r="C7" s="939" t="s">
        <v>58</v>
      </c>
      <c r="D7" s="908"/>
      <c r="E7" s="942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42"/>
    </row>
    <row r="8" spans="1:21" ht="15.75" x14ac:dyDescent="0.25">
      <c r="A8" s="942"/>
      <c r="B8" s="908"/>
      <c r="C8" s="940"/>
      <c r="D8" s="908"/>
      <c r="E8" s="942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42"/>
    </row>
    <row r="9" spans="1:21" ht="15.75" x14ac:dyDescent="0.25">
      <c r="A9" s="942"/>
      <c r="B9" s="908"/>
      <c r="C9" s="941"/>
      <c r="D9" s="908"/>
      <c r="E9" s="942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42"/>
    </row>
    <row r="10" spans="1:21" ht="15.75" x14ac:dyDescent="0.25">
      <c r="A10" s="942"/>
      <c r="B10" s="908"/>
      <c r="C10" s="941"/>
      <c r="D10" s="908"/>
      <c r="E10" s="942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42"/>
    </row>
    <row r="11" spans="1:21" ht="15.75" x14ac:dyDescent="0.25">
      <c r="A11" s="942"/>
      <c r="B11" s="908"/>
      <c r="C11" s="941"/>
      <c r="D11" s="908"/>
      <c r="E11" s="942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42"/>
    </row>
    <row r="12" spans="1:21" ht="15.75" x14ac:dyDescent="0.25">
      <c r="A12" s="942"/>
      <c r="B12" s="908"/>
      <c r="C12" s="941"/>
      <c r="D12" s="908"/>
      <c r="E12" s="942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42"/>
    </row>
    <row r="13" spans="1:21" ht="15.75" x14ac:dyDescent="0.25">
      <c r="A13" s="942"/>
      <c r="B13" s="908"/>
      <c r="C13" s="941"/>
      <c r="D13" s="908"/>
      <c r="E13" s="942"/>
      <c r="F13" s="938"/>
      <c r="G13" s="938"/>
      <c r="H13" s="938"/>
      <c r="I13" s="938"/>
      <c r="J13" s="938"/>
      <c r="K13" s="938"/>
      <c r="L13" s="938"/>
      <c r="M13" s="938"/>
      <c r="N13" s="938"/>
      <c r="O13" s="938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42"/>
    </row>
    <row r="14" spans="1:21" ht="15.75" x14ac:dyDescent="0.25">
      <c r="A14" s="942"/>
      <c r="B14" s="908"/>
      <c r="C14" s="941"/>
      <c r="D14" s="908"/>
      <c r="E14" s="942"/>
      <c r="F14" s="938"/>
      <c r="G14" s="938"/>
      <c r="H14" s="938"/>
      <c r="I14" s="938"/>
      <c r="J14" s="938"/>
      <c r="K14" s="938"/>
      <c r="L14" s="938"/>
      <c r="M14" s="938"/>
      <c r="N14" s="938"/>
      <c r="O14" s="938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42"/>
    </row>
    <row r="15" spans="1:21" ht="15.75" x14ac:dyDescent="0.25">
      <c r="A15" s="942"/>
      <c r="B15" s="908"/>
      <c r="C15" s="941"/>
      <c r="D15" s="908"/>
      <c r="E15" s="942"/>
      <c r="F15" s="938"/>
      <c r="G15" s="938"/>
      <c r="H15" s="938"/>
      <c r="I15" s="938"/>
      <c r="J15" s="938"/>
      <c r="K15" s="938"/>
      <c r="L15" s="938"/>
      <c r="M15" s="938"/>
      <c r="N15" s="938"/>
      <c r="O15" s="938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42"/>
    </row>
    <row r="16" spans="1:21" ht="15.75" x14ac:dyDescent="0.25">
      <c r="A16" s="942"/>
      <c r="B16" s="908"/>
      <c r="C16" s="941"/>
      <c r="D16" s="908"/>
      <c r="E16" s="942"/>
      <c r="F16" s="938"/>
      <c r="G16" s="938"/>
      <c r="H16" s="938"/>
      <c r="I16" s="938"/>
      <c r="J16" s="938"/>
      <c r="K16" s="938"/>
      <c r="L16" s="938"/>
      <c r="M16" s="938"/>
      <c r="N16" s="938"/>
      <c r="O16" s="938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42"/>
    </row>
    <row r="17" spans="1:21" ht="15.75" x14ac:dyDescent="0.25">
      <c r="A17" s="942"/>
      <c r="B17" s="908"/>
      <c r="C17" s="941"/>
      <c r="D17" s="908"/>
      <c r="E17" s="942"/>
      <c r="F17" s="938"/>
      <c r="G17" s="938"/>
      <c r="H17" s="938"/>
      <c r="I17" s="938"/>
      <c r="J17" s="938"/>
      <c r="K17" s="938"/>
      <c r="L17" s="938"/>
      <c r="M17" s="938"/>
      <c r="N17" s="938"/>
      <c r="O17" s="938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42"/>
    </row>
    <row r="18" spans="1:21" ht="15.75" x14ac:dyDescent="0.25">
      <c r="A18" s="942"/>
      <c r="B18" s="908"/>
      <c r="C18" s="941"/>
      <c r="D18" s="908"/>
      <c r="E18" s="942"/>
      <c r="F18" s="938"/>
      <c r="G18" s="938"/>
      <c r="H18" s="938"/>
      <c r="I18" s="938"/>
      <c r="J18" s="938"/>
      <c r="K18" s="938"/>
      <c r="L18" s="938"/>
      <c r="M18" s="938"/>
      <c r="N18" s="938"/>
      <c r="O18" s="938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42"/>
    </row>
    <row r="19" spans="1:21" ht="15.75" x14ac:dyDescent="0.25">
      <c r="A19" s="942"/>
      <c r="B19" s="908"/>
      <c r="C19" s="941"/>
      <c r="D19" s="908"/>
      <c r="E19" s="942"/>
      <c r="F19" s="938"/>
      <c r="G19" s="938"/>
      <c r="H19" s="938"/>
      <c r="I19" s="938"/>
      <c r="J19" s="938"/>
      <c r="K19" s="938"/>
      <c r="L19" s="938"/>
      <c r="M19" s="938"/>
      <c r="N19" s="938"/>
      <c r="O19" s="938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42"/>
    </row>
    <row r="20" spans="1:21" ht="15.75" x14ac:dyDescent="0.25">
      <c r="A20" s="942"/>
      <c r="B20" s="908"/>
      <c r="C20" s="941"/>
      <c r="D20" s="908"/>
      <c r="E20" s="942"/>
      <c r="F20" s="938"/>
      <c r="G20" s="938"/>
      <c r="H20" s="938"/>
      <c r="I20" s="938"/>
      <c r="J20" s="938"/>
      <c r="K20" s="938"/>
      <c r="L20" s="938"/>
      <c r="M20" s="938"/>
      <c r="N20" s="938"/>
      <c r="O20" s="938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42"/>
    </row>
    <row r="21" spans="1:21" ht="15.75" x14ac:dyDescent="0.25">
      <c r="A21" s="942"/>
      <c r="B21" s="908"/>
      <c r="C21" s="941"/>
      <c r="D21" s="908"/>
      <c r="E21" s="942"/>
      <c r="F21" s="938"/>
      <c r="G21" s="938"/>
      <c r="H21" s="938"/>
      <c r="I21" s="938"/>
      <c r="J21" s="938"/>
      <c r="K21" s="938"/>
      <c r="L21" s="938"/>
      <c r="M21" s="938"/>
      <c r="N21" s="938"/>
      <c r="O21" s="938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42"/>
    </row>
    <row r="22" spans="1:21" ht="15.75" x14ac:dyDescent="0.25">
      <c r="A22" s="942"/>
      <c r="B22" s="908"/>
      <c r="C22" s="941"/>
      <c r="D22" s="908"/>
      <c r="E22" s="942"/>
      <c r="F22" s="938"/>
      <c r="G22" s="938"/>
      <c r="H22" s="938"/>
      <c r="I22" s="938"/>
      <c r="J22" s="938"/>
      <c r="K22" s="938"/>
      <c r="L22" s="938"/>
      <c r="M22" s="938"/>
      <c r="N22" s="938"/>
      <c r="O22" s="938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42"/>
    </row>
    <row r="23" spans="1:21" ht="15.75" x14ac:dyDescent="0.25">
      <c r="A23" s="942"/>
      <c r="B23" s="908"/>
      <c r="C23" s="941"/>
      <c r="D23" s="908"/>
      <c r="E23" s="942"/>
      <c r="F23" s="938"/>
      <c r="G23" s="938"/>
      <c r="H23" s="938"/>
      <c r="I23" s="938"/>
      <c r="J23" s="938"/>
      <c r="K23" s="938"/>
      <c r="L23" s="938"/>
      <c r="M23" s="938"/>
      <c r="N23" s="938"/>
      <c r="O23" s="938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42"/>
    </row>
    <row r="24" spans="1:21" ht="15.75" x14ac:dyDescent="0.25">
      <c r="A24" s="942"/>
      <c r="B24" s="908"/>
      <c r="C24" s="941"/>
      <c r="D24" s="908"/>
      <c r="E24" s="942"/>
      <c r="F24" s="938"/>
      <c r="G24" s="938"/>
      <c r="H24" s="938"/>
      <c r="I24" s="938"/>
      <c r="J24" s="938"/>
      <c r="K24" s="938"/>
      <c r="L24" s="938"/>
      <c r="M24" s="938"/>
      <c r="N24" s="938"/>
      <c r="O24" s="938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42"/>
    </row>
    <row r="25" spans="1:21" ht="15.75" x14ac:dyDescent="0.25">
      <c r="A25" s="942"/>
      <c r="B25" s="908"/>
      <c r="C25" s="941"/>
      <c r="D25" s="908"/>
      <c r="E25" s="942"/>
      <c r="F25" s="938"/>
      <c r="G25" s="938"/>
      <c r="H25" s="938"/>
      <c r="I25" s="938"/>
      <c r="J25" s="938"/>
      <c r="K25" s="938"/>
      <c r="L25" s="938"/>
      <c r="M25" s="938"/>
      <c r="N25" s="938"/>
      <c r="O25" s="938"/>
      <c r="P25" s="1053" t="s">
        <v>65</v>
      </c>
      <c r="Q25" s="89"/>
      <c r="R25" s="89"/>
      <c r="S25" s="1053" t="s">
        <v>80</v>
      </c>
      <c r="T25" s="1053" t="s">
        <v>65</v>
      </c>
      <c r="U25" s="942"/>
    </row>
    <row r="26" spans="1:21" ht="15.75" x14ac:dyDescent="0.25">
      <c r="A26" s="942"/>
      <c r="B26" s="908"/>
      <c r="C26" s="941"/>
      <c r="D26" s="908"/>
      <c r="E26" s="942"/>
      <c r="F26" s="938"/>
      <c r="G26" s="938"/>
      <c r="H26" s="938"/>
      <c r="I26" s="938"/>
      <c r="J26" s="938"/>
      <c r="K26" s="938"/>
      <c r="L26" s="938"/>
      <c r="M26" s="938"/>
      <c r="N26" s="938"/>
      <c r="O26" s="938"/>
      <c r="P26" s="1053" t="s">
        <v>72</v>
      </c>
      <c r="Q26" s="89"/>
      <c r="R26" s="89"/>
      <c r="S26" s="1053" t="s">
        <v>82</v>
      </c>
      <c r="T26" s="1053" t="s">
        <v>72</v>
      </c>
      <c r="U26" s="942"/>
    </row>
    <row r="27" spans="1:21" ht="15.75" x14ac:dyDescent="0.25">
      <c r="A27" s="942"/>
      <c r="B27" s="908"/>
      <c r="C27" s="941"/>
      <c r="D27" s="908"/>
      <c r="E27" s="942"/>
      <c r="F27" s="938"/>
      <c r="G27" s="938"/>
      <c r="H27" s="938"/>
      <c r="I27" s="938"/>
      <c r="J27" s="938"/>
      <c r="K27" s="938"/>
      <c r="L27" s="938"/>
      <c r="M27" s="938"/>
      <c r="N27" s="938"/>
      <c r="O27" s="938"/>
      <c r="P27" s="1053" t="s">
        <v>73</v>
      </c>
      <c r="Q27" s="89"/>
      <c r="R27" s="89"/>
      <c r="S27" s="1053" t="s">
        <v>83</v>
      </c>
      <c r="T27" s="1053" t="s">
        <v>73</v>
      </c>
      <c r="U27" s="942"/>
    </row>
    <row r="28" spans="1:21" ht="15.75" x14ac:dyDescent="0.25">
      <c r="A28" s="942"/>
      <c r="B28" s="908"/>
      <c r="C28" s="941"/>
      <c r="D28" s="908"/>
      <c r="E28" s="942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1053" t="s">
        <v>75</v>
      </c>
      <c r="Q28" s="89"/>
      <c r="R28" s="89"/>
      <c r="S28" s="1053" t="s">
        <v>84</v>
      </c>
      <c r="T28" s="1053" t="s">
        <v>75</v>
      </c>
      <c r="U28" s="942"/>
    </row>
    <row r="29" spans="1:21" ht="15.75" x14ac:dyDescent="0.25">
      <c r="A29" s="942"/>
      <c r="B29" s="908"/>
      <c r="C29" s="941"/>
      <c r="D29" s="908"/>
      <c r="E29" s="942"/>
      <c r="F29" s="938"/>
      <c r="G29" s="938"/>
      <c r="H29" s="938"/>
      <c r="I29" s="938"/>
      <c r="J29" s="938"/>
      <c r="K29" s="938"/>
      <c r="L29" s="938"/>
      <c r="M29" s="938"/>
      <c r="N29" s="938"/>
      <c r="O29" s="938"/>
      <c r="P29" s="1053" t="s">
        <v>77</v>
      </c>
      <c r="Q29" s="89"/>
      <c r="R29" s="89"/>
      <c r="S29" s="1053" t="s">
        <v>89</v>
      </c>
      <c r="T29" s="1053" t="s">
        <v>77</v>
      </c>
      <c r="U29" s="942"/>
    </row>
    <row r="30" spans="1:21" ht="15.75" x14ac:dyDescent="0.25">
      <c r="A30" s="942"/>
      <c r="B30" s="908"/>
      <c r="C30" s="941"/>
      <c r="D30" s="908"/>
      <c r="E30" s="942"/>
      <c r="F30" s="938"/>
      <c r="G30" s="938"/>
      <c r="H30" s="938"/>
      <c r="I30" s="938"/>
      <c r="J30" s="938"/>
      <c r="K30" s="938"/>
      <c r="L30" s="938"/>
      <c r="M30" s="938"/>
      <c r="N30" s="938"/>
      <c r="O30" s="938"/>
      <c r="P30" s="1053" t="s">
        <v>79</v>
      </c>
      <c r="Q30" s="89"/>
      <c r="R30" s="89"/>
      <c r="S30" s="89"/>
      <c r="T30" s="1053" t="s">
        <v>79</v>
      </c>
      <c r="U30" s="942"/>
    </row>
    <row r="31" spans="1:21" ht="15.75" x14ac:dyDescent="0.25">
      <c r="A31" s="942"/>
      <c r="B31" s="908"/>
      <c r="C31" s="941"/>
      <c r="D31" s="908"/>
      <c r="E31" s="942"/>
      <c r="F31" s="938"/>
      <c r="G31" s="938"/>
      <c r="H31" s="938"/>
      <c r="I31" s="938"/>
      <c r="J31" s="938"/>
      <c r="K31" s="938"/>
      <c r="L31" s="938"/>
      <c r="M31" s="938"/>
      <c r="N31" s="938"/>
      <c r="O31" s="938"/>
      <c r="P31" s="1053" t="s">
        <v>80</v>
      </c>
      <c r="Q31" s="89"/>
      <c r="R31" s="89"/>
      <c r="S31" s="89"/>
      <c r="T31" s="1053" t="s">
        <v>80</v>
      </c>
      <c r="U31" s="942"/>
    </row>
    <row r="32" spans="1:21" ht="15.75" x14ac:dyDescent="0.25">
      <c r="A32" s="942"/>
      <c r="B32" s="908"/>
      <c r="C32" s="941"/>
      <c r="D32" s="908"/>
      <c r="E32" s="942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1053" t="s">
        <v>82</v>
      </c>
      <c r="Q32" s="89"/>
      <c r="R32" s="89"/>
      <c r="S32" s="89"/>
      <c r="T32" s="1053" t="s">
        <v>82</v>
      </c>
      <c r="U32" s="942"/>
    </row>
    <row r="33" spans="1:21" x14ac:dyDescent="0.25">
      <c r="A33" s="942"/>
      <c r="B33" s="908"/>
      <c r="C33" s="103"/>
      <c r="D33" s="908"/>
      <c r="E33" s="942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1053" t="s">
        <v>83</v>
      </c>
      <c r="Q33" s="89"/>
      <c r="R33" s="89"/>
      <c r="S33" s="89"/>
      <c r="T33" s="1053" t="s">
        <v>83</v>
      </c>
      <c r="U33" s="942"/>
    </row>
    <row r="34" spans="1:21" x14ac:dyDescent="0.25">
      <c r="A34" s="942"/>
      <c r="B34" s="942"/>
      <c r="C34" s="942"/>
      <c r="D34" s="942"/>
      <c r="E34" s="942"/>
      <c r="F34" s="942"/>
      <c r="G34" s="942"/>
      <c r="H34" s="942"/>
      <c r="I34" s="942"/>
      <c r="J34" s="942"/>
      <c r="K34" s="942"/>
      <c r="L34" s="942"/>
      <c r="M34" s="942"/>
      <c r="N34" s="942"/>
      <c r="O34" s="942"/>
      <c r="P34" s="1053" t="s">
        <v>84</v>
      </c>
      <c r="Q34" s="89"/>
      <c r="R34" s="89"/>
      <c r="S34" s="89"/>
      <c r="T34" s="1053" t="s">
        <v>84</v>
      </c>
      <c r="U34" s="942"/>
    </row>
    <row r="35" spans="1:21" x14ac:dyDescent="0.25">
      <c r="A35" s="942"/>
      <c r="B35" s="942"/>
      <c r="C35" s="942"/>
      <c r="D35" s="942"/>
      <c r="E35" s="942"/>
      <c r="F35" s="942"/>
      <c r="G35" s="942"/>
      <c r="H35" s="942"/>
      <c r="I35" s="942"/>
      <c r="J35" s="942"/>
      <c r="K35" s="942"/>
      <c r="L35" s="942"/>
      <c r="M35" s="942"/>
      <c r="N35" s="942"/>
      <c r="O35" s="942"/>
      <c r="P35" s="1053" t="s">
        <v>86</v>
      </c>
      <c r="Q35" s="89"/>
      <c r="R35" s="89"/>
      <c r="S35" s="89"/>
      <c r="T35" s="1053" t="s">
        <v>86</v>
      </c>
      <c r="U35" s="942"/>
    </row>
    <row r="36" spans="1:21" x14ac:dyDescent="0.25">
      <c r="A36" s="942"/>
      <c r="B36" s="942"/>
      <c r="C36" s="942"/>
      <c r="D36" s="942"/>
      <c r="E36" s="942"/>
      <c r="F36" s="942"/>
      <c r="G36" s="942"/>
      <c r="H36" s="942"/>
      <c r="I36" s="942"/>
      <c r="J36" s="942"/>
      <c r="K36" s="942"/>
      <c r="L36" s="942"/>
      <c r="M36" s="942"/>
      <c r="N36" s="942"/>
      <c r="O36" s="942"/>
      <c r="P36" s="1053" t="s">
        <v>87</v>
      </c>
      <c r="Q36" s="89"/>
      <c r="R36" s="89"/>
      <c r="S36" s="89"/>
      <c r="T36" s="1053" t="s">
        <v>87</v>
      </c>
      <c r="U36" s="942"/>
    </row>
    <row r="37" spans="1:21" x14ac:dyDescent="0.25">
      <c r="A37" s="942"/>
      <c r="B37" s="942"/>
      <c r="C37" s="942"/>
      <c r="D37" s="942"/>
      <c r="E37" s="942"/>
      <c r="F37" s="942"/>
      <c r="G37" s="942"/>
      <c r="H37" s="942"/>
      <c r="I37" s="942"/>
      <c r="J37" s="942"/>
      <c r="K37" s="942"/>
      <c r="L37" s="942"/>
      <c r="M37" s="942"/>
      <c r="N37" s="942"/>
      <c r="O37" s="942"/>
      <c r="P37" s="1053" t="s">
        <v>89</v>
      </c>
      <c r="Q37" s="89"/>
      <c r="R37" s="89"/>
      <c r="S37" s="89"/>
      <c r="T37" s="1053" t="s">
        <v>88</v>
      </c>
      <c r="U37" s="942"/>
    </row>
    <row r="38" spans="1:21" x14ac:dyDescent="0.25">
      <c r="A38" s="942"/>
      <c r="B38" s="942"/>
      <c r="C38" s="942"/>
      <c r="D38" s="942"/>
      <c r="E38" s="942"/>
      <c r="F38" s="942"/>
      <c r="G38" s="942"/>
      <c r="H38" s="942"/>
      <c r="I38" s="942"/>
      <c r="J38" s="942"/>
      <c r="K38" s="942"/>
      <c r="L38" s="942"/>
      <c r="M38" s="942"/>
      <c r="N38" s="942"/>
      <c r="O38" s="942"/>
      <c r="P38" s="89"/>
      <c r="Q38" s="89"/>
      <c r="R38" s="89"/>
      <c r="S38" s="89"/>
      <c r="T38" s="1053" t="s">
        <v>89</v>
      </c>
      <c r="U38" s="942"/>
    </row>
    <row r="39" spans="1:21" x14ac:dyDescent="0.25">
      <c r="A39" s="942"/>
      <c r="B39" s="942"/>
      <c r="C39" s="942"/>
      <c r="D39" s="942"/>
      <c r="E39" s="942"/>
      <c r="F39" s="942"/>
      <c r="G39" s="942"/>
      <c r="H39" s="942"/>
      <c r="I39" s="942"/>
      <c r="J39" s="942"/>
      <c r="K39" s="942"/>
      <c r="L39" s="942"/>
      <c r="M39" s="942"/>
      <c r="N39" s="942"/>
      <c r="O39" s="942"/>
      <c r="Q39" s="89"/>
      <c r="R39" s="89"/>
      <c r="S39" s="89"/>
      <c r="T39" s="89"/>
      <c r="U39" s="942"/>
    </row>
    <row r="40" spans="1:21" x14ac:dyDescent="0.25">
      <c r="P40" s="89"/>
      <c r="Q40" s="89"/>
      <c r="R40" s="89"/>
      <c r="S40" s="89"/>
      <c r="T40" s="962"/>
    </row>
    <row r="41" spans="1:21" x14ac:dyDescent="0.25">
      <c r="P41" s="89"/>
      <c r="Q41" s="89"/>
      <c r="R41" s="89"/>
      <c r="S41" s="89"/>
      <c r="T41" s="89"/>
    </row>
    <row r="42" spans="1:21" x14ac:dyDescent="0.25">
      <c r="P42" s="89"/>
      <c r="Q42" s="89"/>
      <c r="R42" s="89"/>
      <c r="S42" s="89"/>
      <c r="T42" s="89"/>
    </row>
    <row r="43" spans="1:21" x14ac:dyDescent="0.25">
      <c r="P43" s="89"/>
      <c r="Q43" s="89"/>
      <c r="R43" s="89"/>
      <c r="S43" s="89"/>
      <c r="T43" s="89"/>
    </row>
    <row r="44" spans="1:21" x14ac:dyDescent="0.25">
      <c r="P44" s="89"/>
      <c r="Q44" s="89"/>
      <c r="R44" s="89"/>
      <c r="S44" s="89"/>
      <c r="T44" s="89"/>
    </row>
    <row r="45" spans="1:21" x14ac:dyDescent="0.25">
      <c r="P45" s="89"/>
      <c r="Q45" s="89"/>
      <c r="R45" s="89"/>
      <c r="S45" s="89"/>
      <c r="T45" s="89"/>
    </row>
    <row r="46" spans="1:21" x14ac:dyDescent="0.25">
      <c r="P46" s="89"/>
      <c r="Q46" s="89"/>
      <c r="R46" s="89"/>
      <c r="S46" s="89"/>
      <c r="T46" s="89"/>
    </row>
    <row r="47" spans="1:21" x14ac:dyDescent="0.25">
      <c r="S47" s="89"/>
    </row>
    <row r="48" spans="1:21" x14ac:dyDescent="0.25">
      <c r="S48" s="89"/>
    </row>
  </sheetData>
  <sheetProtection password="C8CD" sheet="1" objects="1" scenarios="1"/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9" orientation="portrait" blackAndWhite="1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T65"/>
  <sheetViews>
    <sheetView showGridLines="0" showRowColHeaders="0" topLeftCell="A4" workbookViewId="0"/>
  </sheetViews>
  <sheetFormatPr defaultRowHeight="14.25" customHeight="1" x14ac:dyDescent="0.25"/>
  <cols>
    <col min="1" max="2" width="3.7109375" style="1" customWidth="1"/>
    <col min="3" max="3" width="60.7109375" style="1" customWidth="1"/>
    <col min="4" max="6" width="15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ht="14.25" customHeight="1" x14ac:dyDescent="0.25">
      <c r="A1" s="92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ht="14.25" customHeight="1" x14ac:dyDescent="0.25">
      <c r="A2" s="95"/>
      <c r="B2" s="578"/>
      <c r="C2" s="891" t="str">
        <f>Contents!B59</f>
        <v>Version: AS XLV 3.1.2 MEDIUM locked LOCAL</v>
      </c>
      <c r="D2" s="646"/>
      <c r="E2" s="578"/>
      <c r="F2" s="578"/>
      <c r="G2" s="578"/>
      <c r="H2" s="95"/>
      <c r="I2" s="95"/>
      <c r="J2" s="95"/>
      <c r="K2" s="95"/>
      <c r="L2" s="95"/>
      <c r="M2" s="95"/>
      <c r="N2" s="95"/>
      <c r="O2" s="95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ht="14.25" customHeight="1" x14ac:dyDescent="0.25">
      <c r="A3" s="94"/>
      <c r="B3" s="577"/>
      <c r="C3" s="1419" t="str">
        <f>Contents!$E$3</f>
        <v>THE SOCIETY FOR CREATIVE ANACHRONISM, INC.</v>
      </c>
      <c r="D3" s="1419"/>
      <c r="E3" s="1419"/>
      <c r="F3" s="1419"/>
      <c r="G3" s="577"/>
      <c r="H3" s="94"/>
      <c r="I3" s="94"/>
      <c r="J3" s="94"/>
      <c r="K3" s="94"/>
      <c r="L3" s="94"/>
      <c r="M3" s="94"/>
      <c r="N3" s="94"/>
      <c r="O3" s="94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ht="14.25" customHeight="1" x14ac:dyDescent="0.25">
      <c r="A4" s="96"/>
      <c r="B4" s="577"/>
      <c r="C4" s="1419" t="str">
        <f>Contents!$E$4</f>
        <v>FINANCIAL REPORT</v>
      </c>
      <c r="D4" s="1419"/>
      <c r="E4" s="1419"/>
      <c r="F4" s="1419"/>
      <c r="G4" s="577"/>
      <c r="H4" s="96"/>
      <c r="I4" s="96"/>
      <c r="J4" s="96"/>
      <c r="K4" s="96"/>
      <c r="L4" s="96"/>
      <c r="M4" s="96"/>
      <c r="N4" s="96"/>
      <c r="O4" s="9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ht="14.25" customHeight="1" x14ac:dyDescent="0.25">
      <c r="A5" s="96"/>
      <c r="B5" s="117"/>
      <c r="C5" s="118"/>
      <c r="D5" s="118"/>
      <c r="E5" s="117"/>
      <c r="F5" s="117"/>
      <c r="G5" s="117"/>
      <c r="H5" s="96"/>
      <c r="I5" s="96"/>
      <c r="J5" s="96"/>
      <c r="K5" s="96"/>
      <c r="L5" s="96"/>
      <c r="M5" s="96"/>
      <c r="N5" s="96"/>
      <c r="O5" s="96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ht="14.25" customHeight="1" x14ac:dyDescent="0.25">
      <c r="A6" s="96"/>
      <c r="B6" s="117"/>
      <c r="C6" s="1420" t="str">
        <f>Contents!B58</f>
        <v>Branch:   Montengarde                                                             Period:  1/01/2017             to     12/31/2017            .</v>
      </c>
      <c r="D6" s="1420"/>
      <c r="E6" s="1420"/>
      <c r="F6" s="1420"/>
      <c r="G6" s="117"/>
      <c r="H6" s="96"/>
      <c r="I6" s="96"/>
      <c r="J6" s="96"/>
      <c r="K6" s="96"/>
      <c r="L6" s="96"/>
      <c r="M6" s="96"/>
      <c r="N6" s="96"/>
      <c r="O6" s="96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ht="14.25" customHeight="1" x14ac:dyDescent="0.25">
      <c r="A7" s="96"/>
      <c r="B7" s="117"/>
      <c r="C7" s="118"/>
      <c r="D7" s="118"/>
      <c r="E7" s="117"/>
      <c r="F7" s="117"/>
      <c r="G7" s="117"/>
      <c r="H7" s="96"/>
      <c r="I7" s="96"/>
      <c r="J7" s="96"/>
      <c r="K7" s="96"/>
      <c r="L7" s="96"/>
      <c r="M7" s="96"/>
      <c r="N7" s="96"/>
      <c r="O7" s="96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4.25" customHeight="1" x14ac:dyDescent="0.25">
      <c r="A8" s="96"/>
      <c r="B8" s="117"/>
      <c r="C8" s="1570" t="s">
        <v>144</v>
      </c>
      <c r="D8" s="1125"/>
      <c r="E8" s="1125"/>
      <c r="F8" s="1125"/>
      <c r="G8" s="117"/>
      <c r="H8" s="96"/>
      <c r="I8" s="96"/>
      <c r="J8" s="96"/>
      <c r="K8" s="96"/>
      <c r="L8" s="96"/>
      <c r="M8" s="96"/>
      <c r="N8" s="96"/>
      <c r="O8" s="96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ht="14.25" customHeight="1" thickBot="1" x14ac:dyDescent="0.3">
      <c r="A9" s="96"/>
      <c r="B9" s="117"/>
      <c r="C9" s="581" t="s">
        <v>145</v>
      </c>
      <c r="D9" s="118"/>
      <c r="E9" s="117"/>
      <c r="F9" s="117"/>
      <c r="G9" s="117"/>
      <c r="H9" s="96"/>
      <c r="I9" s="96"/>
      <c r="J9" s="96"/>
      <c r="K9" s="96"/>
      <c r="L9" s="96"/>
      <c r="M9" s="96"/>
      <c r="N9" s="96"/>
      <c r="O9" s="96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ht="14.25" customHeight="1" thickTop="1" thickBot="1" x14ac:dyDescent="0.3">
      <c r="A10" s="96"/>
      <c r="B10" s="117"/>
      <c r="C10" s="647" t="s">
        <v>146</v>
      </c>
      <c r="D10" s="584" t="s">
        <v>136</v>
      </c>
      <c r="E10" s="584" t="s">
        <v>137</v>
      </c>
      <c r="F10" s="585" t="s">
        <v>129</v>
      </c>
      <c r="G10" s="117"/>
      <c r="H10" s="96"/>
      <c r="I10" s="96"/>
      <c r="J10" s="96"/>
      <c r="K10" s="96"/>
      <c r="L10" s="96"/>
      <c r="M10" s="96"/>
      <c r="N10" s="96"/>
      <c r="O10" s="96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ht="14.25" customHeight="1" x14ac:dyDescent="0.25">
      <c r="A11" s="96"/>
      <c r="B11" s="117"/>
      <c r="C11" s="271"/>
      <c r="D11" s="179"/>
      <c r="E11" s="333"/>
      <c r="F11" s="845"/>
      <c r="G11" s="117"/>
      <c r="H11" s="96"/>
      <c r="I11" s="96"/>
      <c r="J11" s="96"/>
      <c r="K11" s="96"/>
      <c r="L11" s="96"/>
      <c r="M11" s="96"/>
      <c r="N11" s="96"/>
      <c r="O11" s="96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14.25" customHeight="1" x14ac:dyDescent="0.25">
      <c r="A12" s="96"/>
      <c r="B12" s="117"/>
      <c r="C12" s="869"/>
      <c r="D12" s="129"/>
      <c r="E12" s="334"/>
      <c r="F12" s="846"/>
      <c r="G12" s="117"/>
      <c r="H12" s="96"/>
      <c r="I12" s="96"/>
      <c r="J12" s="96"/>
      <c r="K12" s="96"/>
      <c r="L12" s="96"/>
      <c r="M12" s="96"/>
      <c r="N12" s="96"/>
      <c r="O12" s="96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14.25" customHeight="1" x14ac:dyDescent="0.25">
      <c r="A13" s="96"/>
      <c r="B13" s="117"/>
      <c r="C13" s="869"/>
      <c r="D13" s="129"/>
      <c r="E13" s="334"/>
      <c r="F13" s="846"/>
      <c r="G13" s="117"/>
      <c r="H13" s="96"/>
      <c r="I13" s="96"/>
      <c r="J13" s="96"/>
      <c r="K13" s="96"/>
      <c r="L13" s="96"/>
      <c r="M13" s="96"/>
      <c r="N13" s="96"/>
      <c r="O13" s="96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ht="14.25" customHeight="1" x14ac:dyDescent="0.25">
      <c r="A14" s="96"/>
      <c r="B14" s="117"/>
      <c r="C14" s="869"/>
      <c r="D14" s="130"/>
      <c r="E14" s="334"/>
      <c r="F14" s="846"/>
      <c r="G14" s="117"/>
      <c r="H14" s="96"/>
      <c r="I14" s="96"/>
      <c r="J14" s="96"/>
      <c r="K14" s="96"/>
      <c r="L14" s="96"/>
      <c r="M14" s="96"/>
      <c r="N14" s="96"/>
      <c r="O14" s="96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ht="14.25" customHeight="1" x14ac:dyDescent="0.25">
      <c r="A15" s="96"/>
      <c r="B15" s="117"/>
      <c r="C15" s="869"/>
      <c r="D15" s="130"/>
      <c r="E15" s="335"/>
      <c r="F15" s="846"/>
      <c r="G15" s="117"/>
      <c r="H15" s="96"/>
      <c r="I15" s="96"/>
      <c r="J15" s="96"/>
      <c r="K15" s="96"/>
      <c r="L15" s="96"/>
      <c r="M15" s="96"/>
      <c r="N15" s="96"/>
      <c r="O15" s="96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ht="14.25" customHeight="1" x14ac:dyDescent="0.25">
      <c r="A16" s="96"/>
      <c r="B16" s="117"/>
      <c r="C16" s="869"/>
      <c r="D16" s="129"/>
      <c r="E16" s="335"/>
      <c r="F16" s="846"/>
      <c r="G16" s="117"/>
      <c r="H16" s="96"/>
      <c r="I16" s="96"/>
      <c r="J16" s="96"/>
      <c r="K16" s="96"/>
      <c r="L16" s="96"/>
      <c r="M16" s="96"/>
      <c r="N16" s="96"/>
      <c r="O16" s="96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ht="14.25" customHeight="1" x14ac:dyDescent="0.25">
      <c r="A17" s="96"/>
      <c r="B17" s="117"/>
      <c r="C17" s="869"/>
      <c r="D17" s="129"/>
      <c r="E17" s="335"/>
      <c r="F17" s="846"/>
      <c r="G17" s="117"/>
      <c r="H17" s="96"/>
      <c r="I17" s="96"/>
      <c r="J17" s="96"/>
      <c r="K17" s="96"/>
      <c r="L17" s="96"/>
      <c r="M17" s="96"/>
      <c r="N17" s="96"/>
      <c r="O17" s="96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14.25" customHeight="1" x14ac:dyDescent="0.25">
      <c r="A18" s="96"/>
      <c r="B18" s="117"/>
      <c r="C18" s="869"/>
      <c r="D18" s="129"/>
      <c r="E18" s="335"/>
      <c r="F18" s="846"/>
      <c r="G18" s="117"/>
      <c r="H18" s="96"/>
      <c r="I18" s="96"/>
      <c r="J18" s="96"/>
      <c r="K18" s="96"/>
      <c r="L18" s="96"/>
      <c r="M18" s="96"/>
      <c r="N18" s="96"/>
      <c r="O18" s="96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14.25" customHeight="1" x14ac:dyDescent="0.25">
      <c r="A19" s="96"/>
      <c r="B19" s="117"/>
      <c r="C19" s="869"/>
      <c r="D19" s="129"/>
      <c r="E19" s="335"/>
      <c r="F19" s="846"/>
      <c r="G19" s="117"/>
      <c r="H19" s="96"/>
      <c r="I19" s="96"/>
      <c r="J19" s="96"/>
      <c r="K19" s="96"/>
      <c r="L19" s="96"/>
      <c r="M19" s="96"/>
      <c r="N19" s="96"/>
      <c r="O19" s="96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14.25" customHeight="1" x14ac:dyDescent="0.25">
      <c r="A20" s="96"/>
      <c r="B20" s="117"/>
      <c r="C20" s="869"/>
      <c r="D20" s="129"/>
      <c r="E20" s="335"/>
      <c r="F20" s="846"/>
      <c r="G20" s="117"/>
      <c r="H20" s="96"/>
      <c r="I20" s="96"/>
      <c r="J20" s="96"/>
      <c r="K20" s="96"/>
      <c r="L20" s="96"/>
      <c r="M20" s="96"/>
      <c r="N20" s="96"/>
      <c r="O20" s="96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ht="14.25" customHeight="1" x14ac:dyDescent="0.25">
      <c r="A21" s="96"/>
      <c r="B21" s="117"/>
      <c r="C21" s="869"/>
      <c r="D21" s="130"/>
      <c r="E21" s="335"/>
      <c r="F21" s="846"/>
      <c r="G21" s="117"/>
      <c r="H21" s="96"/>
      <c r="I21" s="96"/>
      <c r="J21" s="96"/>
      <c r="K21" s="96"/>
      <c r="L21" s="96"/>
      <c r="M21" s="96"/>
      <c r="N21" s="96"/>
      <c r="O21" s="96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14.25" customHeight="1" x14ac:dyDescent="0.25">
      <c r="A22" s="96"/>
      <c r="B22" s="117"/>
      <c r="C22" s="869"/>
      <c r="D22" s="129"/>
      <c r="E22" s="335"/>
      <c r="F22" s="846"/>
      <c r="G22" s="117"/>
      <c r="H22" s="96"/>
      <c r="I22" s="96"/>
      <c r="J22" s="96"/>
      <c r="K22" s="96"/>
      <c r="L22" s="96"/>
      <c r="M22" s="96"/>
      <c r="N22" s="96"/>
      <c r="O22" s="96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14.25" customHeight="1" x14ac:dyDescent="0.25">
      <c r="A23" s="96"/>
      <c r="B23" s="117"/>
      <c r="C23" s="869"/>
      <c r="D23" s="129"/>
      <c r="E23" s="335"/>
      <c r="F23" s="846"/>
      <c r="G23" s="117"/>
      <c r="H23" s="96"/>
      <c r="I23" s="96"/>
      <c r="J23" s="96"/>
      <c r="K23" s="96"/>
      <c r="L23" s="96"/>
      <c r="M23" s="96"/>
      <c r="N23" s="96"/>
      <c r="O23" s="96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14.25" customHeight="1" x14ac:dyDescent="0.25">
      <c r="A24" s="96"/>
      <c r="B24" s="117"/>
      <c r="C24" s="869"/>
      <c r="D24" s="129"/>
      <c r="E24" s="335"/>
      <c r="F24" s="846"/>
      <c r="G24" s="117"/>
      <c r="H24" s="96"/>
      <c r="I24" s="96"/>
      <c r="J24" s="96"/>
      <c r="K24" s="96"/>
      <c r="L24" s="96"/>
      <c r="M24" s="96"/>
      <c r="N24" s="96"/>
      <c r="O24" s="96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14.25" customHeight="1" x14ac:dyDescent="0.25">
      <c r="A25" s="96"/>
      <c r="B25" s="117"/>
      <c r="C25" s="869"/>
      <c r="D25" s="129"/>
      <c r="E25" s="335"/>
      <c r="F25" s="846"/>
      <c r="G25" s="117"/>
      <c r="H25" s="96"/>
      <c r="I25" s="96"/>
      <c r="J25" s="96"/>
      <c r="K25" s="96"/>
      <c r="L25" s="96"/>
      <c r="M25" s="96"/>
      <c r="N25" s="96"/>
      <c r="O25" s="96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14.25" customHeight="1" x14ac:dyDescent="0.25">
      <c r="A26" s="96"/>
      <c r="B26" s="117"/>
      <c r="C26" s="869"/>
      <c r="D26" s="129"/>
      <c r="E26" s="335"/>
      <c r="F26" s="846"/>
      <c r="G26" s="117"/>
      <c r="H26" s="96"/>
      <c r="I26" s="96"/>
      <c r="J26" s="96"/>
      <c r="K26" s="96"/>
      <c r="L26" s="96"/>
      <c r="M26" s="96"/>
      <c r="N26" s="96"/>
      <c r="O26" s="96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ht="14.25" customHeight="1" x14ac:dyDescent="0.25">
      <c r="A27" s="96"/>
      <c r="B27" s="117"/>
      <c r="C27" s="869"/>
      <c r="D27" s="129"/>
      <c r="E27" s="334"/>
      <c r="F27" s="846"/>
      <c r="G27" s="117"/>
      <c r="H27" s="96"/>
      <c r="I27" s="96"/>
      <c r="J27" s="96"/>
      <c r="K27" s="96"/>
      <c r="L27" s="96"/>
      <c r="M27" s="96"/>
      <c r="N27" s="96"/>
      <c r="O27" s="96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ht="14.25" customHeight="1" x14ac:dyDescent="0.25">
      <c r="A28" s="96"/>
      <c r="B28" s="117"/>
      <c r="C28" s="869"/>
      <c r="D28" s="129"/>
      <c r="E28" s="334"/>
      <c r="F28" s="846"/>
      <c r="G28" s="117"/>
      <c r="H28" s="96"/>
      <c r="I28" s="96"/>
      <c r="J28" s="96"/>
      <c r="K28" s="96"/>
      <c r="L28" s="96"/>
      <c r="M28" s="96"/>
      <c r="N28" s="96"/>
      <c r="O28" s="96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ht="14.25" customHeight="1" x14ac:dyDescent="0.25">
      <c r="A29" s="96"/>
      <c r="B29" s="117"/>
      <c r="C29" s="869"/>
      <c r="D29" s="129"/>
      <c r="E29" s="334"/>
      <c r="F29" s="846"/>
      <c r="G29" s="117"/>
      <c r="H29" s="96"/>
      <c r="I29" s="96"/>
      <c r="J29" s="96"/>
      <c r="K29" s="96"/>
      <c r="L29" s="96"/>
      <c r="M29" s="96"/>
      <c r="N29" s="96"/>
      <c r="O29" s="96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ht="14.25" customHeight="1" x14ac:dyDescent="0.25">
      <c r="A30" s="96"/>
      <c r="B30" s="117"/>
      <c r="C30" s="869"/>
      <c r="D30" s="129"/>
      <c r="E30" s="334"/>
      <c r="F30" s="846"/>
      <c r="G30" s="117"/>
      <c r="H30" s="96"/>
      <c r="I30" s="96"/>
      <c r="J30" s="96"/>
      <c r="K30" s="96"/>
      <c r="L30" s="96"/>
      <c r="M30" s="96"/>
      <c r="N30" s="96"/>
      <c r="O30" s="96"/>
      <c r="P30" s="1053" t="s">
        <v>79</v>
      </c>
      <c r="Q30" s="89"/>
      <c r="R30" s="89"/>
      <c r="S30" s="89"/>
      <c r="T30" s="1053" t="s">
        <v>79</v>
      </c>
    </row>
    <row r="31" spans="1:20" ht="14.25" customHeight="1" thickBot="1" x14ac:dyDescent="0.3">
      <c r="A31" s="96"/>
      <c r="B31" s="117"/>
      <c r="C31" s="869"/>
      <c r="D31" s="129"/>
      <c r="E31" s="334"/>
      <c r="F31" s="846"/>
      <c r="G31" s="117"/>
      <c r="H31" s="96"/>
      <c r="I31" s="96"/>
      <c r="J31" s="96"/>
      <c r="K31" s="96"/>
      <c r="L31" s="96"/>
      <c r="M31" s="96"/>
      <c r="N31" s="96"/>
      <c r="O31" s="96"/>
      <c r="P31" s="1053" t="s">
        <v>80</v>
      </c>
      <c r="Q31" s="89"/>
      <c r="R31" s="89"/>
      <c r="S31" s="89"/>
      <c r="T31" s="1053" t="s">
        <v>80</v>
      </c>
    </row>
    <row r="32" spans="1:20" ht="14.25" customHeight="1" thickBot="1" x14ac:dyDescent="0.3">
      <c r="A32" s="93"/>
      <c r="B32" s="117"/>
      <c r="C32" s="292"/>
      <c r="D32" s="293"/>
      <c r="E32" s="294" t="s">
        <v>138</v>
      </c>
      <c r="F32" s="847">
        <f>SUM(F11:F31)</f>
        <v>0</v>
      </c>
      <c r="G32" s="117"/>
      <c r="H32" s="93"/>
      <c r="I32" s="93"/>
      <c r="J32" s="93"/>
      <c r="K32" s="93"/>
      <c r="L32" s="93"/>
      <c r="M32" s="93"/>
      <c r="N32" s="93"/>
      <c r="O32" s="93"/>
      <c r="P32" s="1053" t="s">
        <v>82</v>
      </c>
      <c r="Q32" s="89"/>
      <c r="R32" s="89"/>
      <c r="S32" s="89"/>
      <c r="T32" s="1053" t="s">
        <v>82</v>
      </c>
    </row>
    <row r="33" spans="1:20" ht="14.25" customHeight="1" thickTop="1" x14ac:dyDescent="0.25">
      <c r="A33" s="96"/>
      <c r="B33" s="586"/>
      <c r="C33" s="586"/>
      <c r="D33" s="586"/>
      <c r="E33" s="587"/>
      <c r="F33" s="588"/>
      <c r="G33" s="586"/>
      <c r="H33" s="96"/>
      <c r="I33" s="96"/>
      <c r="J33" s="96"/>
      <c r="K33" s="96"/>
      <c r="L33" s="96"/>
      <c r="M33" s="96"/>
      <c r="N33" s="96"/>
      <c r="O33" s="96"/>
      <c r="P33" s="1053" t="s">
        <v>83</v>
      </c>
      <c r="Q33" s="89"/>
      <c r="R33" s="89"/>
      <c r="S33" s="89"/>
      <c r="T33" s="1053" t="s">
        <v>83</v>
      </c>
    </row>
    <row r="34" spans="1:20" ht="14.25" customHeight="1" thickBot="1" x14ac:dyDescent="0.3">
      <c r="A34" s="96"/>
      <c r="B34" s="117"/>
      <c r="C34" s="589" t="s">
        <v>147</v>
      </c>
      <c r="D34" s="586"/>
      <c r="E34" s="587"/>
      <c r="F34" s="588"/>
      <c r="G34" s="117"/>
      <c r="H34" s="96"/>
      <c r="I34" s="96"/>
      <c r="J34" s="96"/>
      <c r="K34" s="96"/>
      <c r="L34" s="96"/>
      <c r="M34" s="96"/>
      <c r="N34" s="96"/>
      <c r="O34" s="96"/>
      <c r="P34" s="1053" t="s">
        <v>84</v>
      </c>
      <c r="Q34" s="89"/>
      <c r="R34" s="89"/>
      <c r="S34" s="89"/>
      <c r="T34" s="1053" t="s">
        <v>84</v>
      </c>
    </row>
    <row r="35" spans="1:20" ht="14.25" customHeight="1" thickTop="1" thickBot="1" x14ac:dyDescent="0.3">
      <c r="A35" s="96"/>
      <c r="B35" s="117"/>
      <c r="C35" s="590" t="s">
        <v>148</v>
      </c>
      <c r="D35" s="584" t="s">
        <v>136</v>
      </c>
      <c r="E35" s="584" t="s">
        <v>137</v>
      </c>
      <c r="F35" s="585" t="s">
        <v>129</v>
      </c>
      <c r="G35" s="117"/>
      <c r="H35" s="96"/>
      <c r="I35" s="96"/>
      <c r="J35" s="96"/>
      <c r="K35" s="96"/>
      <c r="L35" s="96"/>
      <c r="M35" s="96"/>
      <c r="N35" s="96"/>
      <c r="O35" s="96"/>
      <c r="P35" s="1053" t="s">
        <v>86</v>
      </c>
      <c r="Q35" s="89"/>
      <c r="R35" s="89"/>
      <c r="S35" s="89"/>
      <c r="T35" s="1053" t="s">
        <v>86</v>
      </c>
    </row>
    <row r="36" spans="1:20" ht="14.25" customHeight="1" x14ac:dyDescent="0.25">
      <c r="A36" s="96"/>
      <c r="B36" s="117"/>
      <c r="C36" s="271"/>
      <c r="D36" s="179"/>
      <c r="E36" s="333"/>
      <c r="F36" s="845"/>
      <c r="G36" s="117"/>
      <c r="H36" s="96"/>
      <c r="I36" s="96"/>
      <c r="J36" s="96"/>
      <c r="K36" s="96"/>
      <c r="L36" s="96"/>
      <c r="M36" s="96"/>
      <c r="N36" s="96"/>
      <c r="O36" s="96"/>
      <c r="P36" s="1053" t="s">
        <v>87</v>
      </c>
      <c r="Q36" s="89"/>
      <c r="R36" s="89"/>
      <c r="S36" s="89"/>
      <c r="T36" s="1053" t="s">
        <v>87</v>
      </c>
    </row>
    <row r="37" spans="1:20" ht="14.25" customHeight="1" x14ac:dyDescent="0.25">
      <c r="A37" s="96"/>
      <c r="B37" s="117"/>
      <c r="C37" s="869"/>
      <c r="D37" s="129"/>
      <c r="E37" s="334"/>
      <c r="F37" s="846"/>
      <c r="G37" s="117"/>
      <c r="H37" s="96"/>
      <c r="I37" s="96"/>
      <c r="J37" s="96"/>
      <c r="K37" s="96"/>
      <c r="L37" s="96"/>
      <c r="M37" s="96"/>
      <c r="N37" s="96"/>
      <c r="O37" s="96"/>
      <c r="P37" s="1053" t="s">
        <v>89</v>
      </c>
      <c r="Q37" s="89"/>
      <c r="R37" s="89"/>
      <c r="S37" s="89"/>
      <c r="T37" s="1053" t="s">
        <v>88</v>
      </c>
    </row>
    <row r="38" spans="1:20" ht="14.25" customHeight="1" x14ac:dyDescent="0.25">
      <c r="A38" s="96"/>
      <c r="B38" s="117"/>
      <c r="C38" s="869"/>
      <c r="D38" s="129"/>
      <c r="E38" s="334"/>
      <c r="F38" s="846"/>
      <c r="G38" s="117"/>
      <c r="H38" s="96"/>
      <c r="I38" s="96"/>
      <c r="J38" s="96"/>
      <c r="K38" s="96"/>
      <c r="L38" s="96"/>
      <c r="M38" s="96"/>
      <c r="N38" s="96"/>
      <c r="O38" s="96"/>
      <c r="P38" s="89"/>
      <c r="Q38" s="89"/>
      <c r="R38" s="89"/>
      <c r="S38" s="89"/>
      <c r="T38" s="1053" t="s">
        <v>89</v>
      </c>
    </row>
    <row r="39" spans="1:20" ht="14.25" customHeight="1" x14ac:dyDescent="0.25">
      <c r="A39" s="96"/>
      <c r="B39" s="117"/>
      <c r="C39" s="869"/>
      <c r="D39" s="129"/>
      <c r="E39" s="334"/>
      <c r="F39" s="846"/>
      <c r="G39" s="117"/>
      <c r="H39" s="96"/>
      <c r="I39" s="96"/>
      <c r="J39" s="96"/>
      <c r="K39" s="96"/>
      <c r="L39" s="96"/>
      <c r="M39" s="96"/>
      <c r="N39" s="96"/>
      <c r="O39" s="96"/>
      <c r="Q39" s="89"/>
      <c r="R39" s="89"/>
      <c r="S39" s="89"/>
      <c r="T39" s="89"/>
    </row>
    <row r="40" spans="1:20" ht="14.25" customHeight="1" x14ac:dyDescent="0.25">
      <c r="A40" s="96"/>
      <c r="B40" s="117"/>
      <c r="C40" s="869"/>
      <c r="D40" s="129"/>
      <c r="E40" s="334"/>
      <c r="F40" s="846"/>
      <c r="G40" s="117"/>
      <c r="H40" s="96"/>
      <c r="I40" s="96"/>
      <c r="J40" s="96"/>
      <c r="K40" s="96"/>
      <c r="L40" s="96"/>
      <c r="M40" s="96"/>
      <c r="N40" s="96"/>
      <c r="O40" s="96"/>
      <c r="P40" s="89"/>
      <c r="Q40" s="89"/>
      <c r="R40" s="89"/>
      <c r="S40" s="89"/>
      <c r="T40" s="962"/>
    </row>
    <row r="41" spans="1:20" ht="14.25" customHeight="1" x14ac:dyDescent="0.25">
      <c r="A41" s="96"/>
      <c r="B41" s="117"/>
      <c r="C41" s="869"/>
      <c r="D41" s="129"/>
      <c r="E41" s="334"/>
      <c r="F41" s="846"/>
      <c r="G41" s="117"/>
      <c r="H41" s="96"/>
      <c r="I41" s="96"/>
      <c r="J41" s="96"/>
      <c r="K41" s="96"/>
      <c r="L41" s="96"/>
      <c r="M41" s="96"/>
      <c r="N41" s="96"/>
      <c r="O41" s="96"/>
      <c r="P41" s="89"/>
      <c r="Q41" s="89"/>
      <c r="R41" s="89"/>
      <c r="S41" s="89"/>
      <c r="T41" s="89"/>
    </row>
    <row r="42" spans="1:20" ht="14.25" customHeight="1" x14ac:dyDescent="0.25">
      <c r="A42" s="96"/>
      <c r="B42" s="117"/>
      <c r="C42" s="869"/>
      <c r="D42" s="129"/>
      <c r="E42" s="334"/>
      <c r="F42" s="846"/>
      <c r="G42" s="117"/>
      <c r="H42" s="96"/>
      <c r="I42" s="96"/>
      <c r="J42" s="96"/>
      <c r="K42" s="96"/>
      <c r="L42" s="96"/>
      <c r="M42" s="96"/>
      <c r="N42" s="96"/>
      <c r="O42" s="96"/>
      <c r="P42" s="89"/>
      <c r="Q42" s="89"/>
      <c r="R42" s="89"/>
      <c r="S42" s="89"/>
      <c r="T42" s="89"/>
    </row>
    <row r="43" spans="1:20" ht="14.25" customHeight="1" x14ac:dyDescent="0.25">
      <c r="A43" s="96"/>
      <c r="B43" s="117"/>
      <c r="C43" s="869"/>
      <c r="D43" s="129"/>
      <c r="E43" s="334"/>
      <c r="F43" s="846"/>
      <c r="G43" s="117"/>
      <c r="H43" s="96"/>
      <c r="I43" s="96"/>
      <c r="J43" s="96"/>
      <c r="K43" s="96"/>
      <c r="L43" s="96"/>
      <c r="M43" s="96"/>
      <c r="N43" s="96"/>
      <c r="O43" s="96"/>
      <c r="P43" s="89"/>
      <c r="Q43" s="89"/>
      <c r="R43" s="89"/>
      <c r="S43" s="89"/>
      <c r="T43" s="89"/>
    </row>
    <row r="44" spans="1:20" ht="14.25" customHeight="1" x14ac:dyDescent="0.25">
      <c r="A44" s="96"/>
      <c r="B44" s="117"/>
      <c r="C44" s="869"/>
      <c r="D44" s="129"/>
      <c r="E44" s="334"/>
      <c r="F44" s="846"/>
      <c r="G44" s="117"/>
      <c r="H44" s="96"/>
      <c r="I44" s="96"/>
      <c r="J44" s="96"/>
      <c r="K44" s="96"/>
      <c r="L44" s="96"/>
      <c r="M44" s="96"/>
      <c r="N44" s="96"/>
      <c r="O44" s="96"/>
      <c r="P44" s="89"/>
      <c r="Q44" s="89"/>
      <c r="R44" s="89"/>
      <c r="S44" s="89"/>
      <c r="T44" s="89"/>
    </row>
    <row r="45" spans="1:20" ht="14.25" customHeight="1" x14ac:dyDescent="0.25">
      <c r="A45" s="96"/>
      <c r="B45" s="117"/>
      <c r="C45" s="869"/>
      <c r="D45" s="129"/>
      <c r="E45" s="334"/>
      <c r="F45" s="846"/>
      <c r="G45" s="117"/>
      <c r="H45" s="96"/>
      <c r="I45" s="96"/>
      <c r="J45" s="96"/>
      <c r="K45" s="96"/>
      <c r="L45" s="96"/>
      <c r="M45" s="96"/>
      <c r="N45" s="96"/>
      <c r="O45" s="96"/>
      <c r="P45" s="89"/>
      <c r="Q45" s="89"/>
      <c r="R45" s="89"/>
      <c r="S45" s="89"/>
      <c r="T45" s="89"/>
    </row>
    <row r="46" spans="1:20" ht="14.25" customHeight="1" x14ac:dyDescent="0.25">
      <c r="A46" s="96"/>
      <c r="B46" s="117"/>
      <c r="C46" s="869"/>
      <c r="D46" s="129"/>
      <c r="E46" s="334"/>
      <c r="F46" s="846"/>
      <c r="G46" s="117"/>
      <c r="H46" s="96"/>
      <c r="I46" s="96"/>
      <c r="J46" s="96"/>
      <c r="K46" s="96"/>
      <c r="L46" s="96"/>
      <c r="M46" s="96"/>
      <c r="N46" s="96"/>
      <c r="O46" s="96"/>
      <c r="P46" s="89"/>
      <c r="Q46" s="89"/>
      <c r="R46" s="89"/>
      <c r="S46" s="89"/>
      <c r="T46" s="89"/>
    </row>
    <row r="47" spans="1:20" ht="14.25" customHeight="1" x14ac:dyDescent="0.25">
      <c r="A47" s="96"/>
      <c r="B47" s="117"/>
      <c r="C47" s="869"/>
      <c r="D47" s="129"/>
      <c r="E47" s="334"/>
      <c r="F47" s="846"/>
      <c r="G47" s="117"/>
      <c r="H47" s="96"/>
      <c r="I47" s="96"/>
      <c r="J47" s="96"/>
      <c r="K47" s="96"/>
      <c r="L47" s="96"/>
      <c r="M47" s="96"/>
      <c r="N47" s="96"/>
      <c r="O47" s="96"/>
      <c r="S47" s="89"/>
    </row>
    <row r="48" spans="1:20" ht="14.25" customHeight="1" x14ac:dyDescent="0.25">
      <c r="A48" s="96"/>
      <c r="B48" s="117"/>
      <c r="C48" s="869"/>
      <c r="D48" s="129"/>
      <c r="E48" s="334"/>
      <c r="F48" s="846"/>
      <c r="G48" s="117"/>
      <c r="H48" s="96"/>
      <c r="I48" s="96"/>
      <c r="J48" s="96"/>
      <c r="K48" s="96"/>
      <c r="L48" s="96"/>
      <c r="M48" s="96"/>
      <c r="N48" s="96"/>
      <c r="O48" s="96"/>
      <c r="S48" s="89"/>
    </row>
    <row r="49" spans="1:15" ht="14.25" customHeight="1" x14ac:dyDescent="0.25">
      <c r="A49" s="96"/>
      <c r="B49" s="117"/>
      <c r="C49" s="869"/>
      <c r="D49" s="129"/>
      <c r="E49" s="334"/>
      <c r="F49" s="846"/>
      <c r="G49" s="117"/>
      <c r="H49" s="96"/>
      <c r="I49" s="96"/>
      <c r="J49" s="96"/>
      <c r="K49" s="96"/>
      <c r="L49" s="96"/>
      <c r="M49" s="96"/>
      <c r="N49" s="96"/>
      <c r="O49" s="96"/>
    </row>
    <row r="50" spans="1:15" ht="14.25" customHeight="1" x14ac:dyDescent="0.25">
      <c r="A50" s="96"/>
      <c r="B50" s="117"/>
      <c r="C50" s="271"/>
      <c r="D50" s="129"/>
      <c r="E50" s="334"/>
      <c r="F50" s="846"/>
      <c r="G50" s="117"/>
      <c r="H50" s="96"/>
      <c r="I50" s="96"/>
      <c r="J50" s="96"/>
      <c r="K50" s="96"/>
      <c r="L50" s="96"/>
      <c r="M50" s="96"/>
      <c r="N50" s="96"/>
      <c r="O50" s="96"/>
    </row>
    <row r="51" spans="1:15" ht="14.25" customHeight="1" x14ac:dyDescent="0.25">
      <c r="A51" s="96"/>
      <c r="B51" s="117"/>
      <c r="C51" s="869"/>
      <c r="D51" s="129"/>
      <c r="E51" s="334"/>
      <c r="F51" s="846"/>
      <c r="G51" s="117"/>
      <c r="H51" s="96"/>
      <c r="I51" s="96"/>
      <c r="J51" s="96"/>
      <c r="K51" s="96"/>
      <c r="L51" s="96"/>
      <c r="M51" s="96"/>
      <c r="N51" s="96"/>
      <c r="O51" s="96"/>
    </row>
    <row r="52" spans="1:15" ht="14.25" customHeight="1" x14ac:dyDescent="0.25">
      <c r="A52" s="96"/>
      <c r="B52" s="117"/>
      <c r="C52" s="271"/>
      <c r="D52" s="129"/>
      <c r="E52" s="334"/>
      <c r="F52" s="846"/>
      <c r="G52" s="117"/>
      <c r="H52" s="96"/>
      <c r="I52" s="96"/>
      <c r="J52" s="96"/>
      <c r="K52" s="96"/>
      <c r="L52" s="96"/>
      <c r="M52" s="96"/>
      <c r="N52" s="96"/>
      <c r="O52" s="96"/>
    </row>
    <row r="53" spans="1:15" ht="14.25" customHeight="1" thickBot="1" x14ac:dyDescent="0.3">
      <c r="A53" s="96"/>
      <c r="B53" s="117"/>
      <c r="C53" s="869"/>
      <c r="D53" s="129"/>
      <c r="E53" s="334"/>
      <c r="F53" s="846"/>
      <c r="G53" s="117"/>
      <c r="H53" s="96"/>
      <c r="I53" s="96"/>
      <c r="J53" s="96"/>
      <c r="K53" s="96"/>
      <c r="L53" s="96"/>
      <c r="M53" s="96"/>
      <c r="N53" s="96"/>
      <c r="O53" s="96"/>
    </row>
    <row r="54" spans="1:15" ht="14.25" customHeight="1" thickBot="1" x14ac:dyDescent="0.3">
      <c r="A54" s="96"/>
      <c r="B54" s="117"/>
      <c r="C54" s="292"/>
      <c r="D54" s="293"/>
      <c r="E54" s="294" t="s">
        <v>138</v>
      </c>
      <c r="F54" s="847">
        <f>SUM(F36:F53)</f>
        <v>0</v>
      </c>
      <c r="G54" s="117"/>
      <c r="H54" s="96"/>
      <c r="I54" s="96"/>
      <c r="J54" s="96"/>
      <c r="K54" s="96"/>
      <c r="L54" s="96"/>
      <c r="M54" s="96"/>
      <c r="N54" s="96"/>
      <c r="O54" s="96"/>
    </row>
    <row r="55" spans="1:15" ht="14.25" customHeight="1" thickTop="1" x14ac:dyDescent="0.25">
      <c r="A55" s="96"/>
      <c r="B55" s="117"/>
      <c r="C55" s="1418" t="s">
        <v>149</v>
      </c>
      <c r="D55" s="1418"/>
      <c r="E55" s="1418"/>
      <c r="F55" s="1418"/>
      <c r="G55" s="117"/>
      <c r="H55" s="96"/>
      <c r="I55" s="96"/>
      <c r="J55" s="96"/>
      <c r="K55" s="96"/>
      <c r="L55" s="96"/>
      <c r="M55" s="96"/>
      <c r="N55" s="96"/>
      <c r="O55" s="96"/>
    </row>
    <row r="56" spans="1:15" ht="14.25" customHeigh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ht="14.2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 ht="14.25" customHeight="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</row>
    <row r="59" spans="1:15" ht="14.25" customHeigh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ht="14.25" customHeight="1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 ht="14.25" customHeight="1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 ht="14.25" customHeight="1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ht="14.25" customHeight="1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 ht="14.25" customHeigh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1:15" ht="14.25" customHeight="1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</sheetData>
  <sheetProtection password="C8CD" sheet="1" objects="1" scenarios="1"/>
  <mergeCells count="5">
    <mergeCell ref="C3:F3"/>
    <mergeCell ref="C4:F4"/>
    <mergeCell ref="C6:F6"/>
    <mergeCell ref="C8:F8"/>
    <mergeCell ref="C55:F55"/>
  </mergeCells>
  <conditionalFormatting sqref="C11:C31 C36:C53">
    <cfRule type="expression" dxfId="0" priority="1" stopIfTrue="1">
      <formula>SEARCH("ACCEPS",C11)</formula>
    </cfRule>
  </conditionalFormatting>
  <dataValidations count="2">
    <dataValidation type="decimal" operator="greaterThanOrEqual" allowBlank="1" showInputMessage="1" showErrorMessage="1" error="Enter a dollar amount greater than zero." sqref="F11:F31 F36:F53">
      <formula1>0</formula1>
    </dataValidation>
    <dataValidation type="date" operator="greaterThan" allowBlank="1" showInputMessage="1" showErrorMessage="1" error="Enter a date." sqref="E11:E31 E36:E53">
      <formula1>36526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ageMargins left="0.25" right="0.25" top="0.25" bottom="0.25" header="0" footer="0"/>
  <pageSetup scale="94" orientation="portrait" blackAndWhite="1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55"/>
  <sheetViews>
    <sheetView showGridLines="0" showRowColHeaders="0" topLeftCell="A22" workbookViewId="0"/>
  </sheetViews>
  <sheetFormatPr defaultRowHeight="15" x14ac:dyDescent="0.25"/>
  <cols>
    <col min="1" max="2" width="3.7109375" style="1" customWidth="1"/>
    <col min="3" max="3" width="61.7109375" style="1" customWidth="1"/>
    <col min="4" max="4" width="11.7109375" style="1" customWidth="1"/>
    <col min="5" max="5" width="15.7109375" style="1" customWidth="1"/>
    <col min="6" max="6" width="17.7109375" style="1" customWidth="1"/>
    <col min="7" max="8" width="3.7109375" style="1" customWidth="1"/>
    <col min="9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7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102"/>
      <c r="B2" s="591"/>
      <c r="C2" s="891" t="str">
        <f>Contents!B59</f>
        <v>Version: AS XLV 3.1.2 MEDIUM locked LOCAL</v>
      </c>
      <c r="D2" s="646"/>
      <c r="E2" s="578"/>
      <c r="F2" s="578"/>
      <c r="G2" s="591"/>
      <c r="H2" s="102"/>
      <c r="I2" s="102"/>
      <c r="J2" s="102"/>
      <c r="K2" s="102"/>
      <c r="L2" s="102"/>
      <c r="M2" s="102"/>
      <c r="N2" s="102"/>
      <c r="O2" s="102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101"/>
      <c r="B3" s="592"/>
      <c r="C3" s="1419" t="str">
        <f>Contents!$E$3</f>
        <v>THE SOCIETY FOR CREATIVE ANACHRONISM, INC.</v>
      </c>
      <c r="D3" s="1419"/>
      <c r="E3" s="1419"/>
      <c r="F3" s="1419"/>
      <c r="G3" s="593"/>
      <c r="H3" s="101"/>
      <c r="I3" s="101"/>
      <c r="J3" s="101"/>
      <c r="K3" s="101"/>
      <c r="L3" s="101"/>
      <c r="M3" s="101"/>
      <c r="N3" s="101"/>
      <c r="O3" s="101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102"/>
      <c r="B4" s="592"/>
      <c r="C4" s="1419" t="str">
        <f>Contents!$E$4</f>
        <v>FINANCIAL REPORT</v>
      </c>
      <c r="D4" s="1419"/>
      <c r="E4" s="1419"/>
      <c r="F4" s="1419"/>
      <c r="G4" s="593"/>
      <c r="H4" s="102"/>
      <c r="I4" s="102"/>
      <c r="J4" s="102"/>
      <c r="K4" s="102"/>
      <c r="L4" s="102"/>
      <c r="M4" s="102"/>
      <c r="N4" s="102"/>
      <c r="O4" s="102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102"/>
      <c r="B5" s="591"/>
      <c r="C5" s="591"/>
      <c r="D5" s="591"/>
      <c r="E5" s="591"/>
      <c r="F5" s="591"/>
      <c r="G5" s="591"/>
      <c r="H5" s="102"/>
      <c r="I5" s="102"/>
      <c r="J5" s="102"/>
      <c r="K5" s="102"/>
      <c r="L5" s="102"/>
      <c r="M5" s="102"/>
      <c r="N5" s="102"/>
      <c r="O5" s="102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102"/>
      <c r="B6" s="591"/>
      <c r="C6" s="1420" t="str">
        <f>Contents!B58</f>
        <v>Branch:   Montengarde                                                             Period:  1/01/2017             to     12/31/2017            .</v>
      </c>
      <c r="D6" s="1420"/>
      <c r="E6" s="1420"/>
      <c r="F6" s="1420"/>
      <c r="G6" s="591"/>
      <c r="H6" s="102"/>
      <c r="I6" s="102"/>
      <c r="J6" s="102"/>
      <c r="K6" s="102"/>
      <c r="L6" s="102"/>
      <c r="M6" s="102"/>
      <c r="N6" s="102"/>
      <c r="O6" s="102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102"/>
      <c r="B7" s="591"/>
      <c r="C7" s="591"/>
      <c r="D7" s="591"/>
      <c r="E7" s="591"/>
      <c r="F7" s="591"/>
      <c r="G7" s="591"/>
      <c r="H7" s="102"/>
      <c r="I7" s="102"/>
      <c r="J7" s="102"/>
      <c r="K7" s="102"/>
      <c r="L7" s="102"/>
      <c r="M7" s="102"/>
      <c r="N7" s="102"/>
      <c r="O7" s="102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100"/>
      <c r="B8" s="591"/>
      <c r="C8" s="1571" t="s">
        <v>133</v>
      </c>
      <c r="D8" s="1572"/>
      <c r="E8" s="1572"/>
      <c r="F8" s="1572"/>
      <c r="G8" s="595"/>
      <c r="H8" s="100"/>
      <c r="I8" s="100"/>
      <c r="J8" s="100"/>
      <c r="K8" s="100"/>
      <c r="L8" s="100"/>
      <c r="M8" s="100"/>
      <c r="N8" s="100"/>
      <c r="O8" s="100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ht="15.75" thickBot="1" x14ac:dyDescent="0.3">
      <c r="A9" s="102"/>
      <c r="B9" s="648"/>
      <c r="C9" s="596" t="s">
        <v>134</v>
      </c>
      <c r="D9" s="648"/>
      <c r="E9" s="648"/>
      <c r="F9" s="648"/>
      <c r="G9" s="648"/>
      <c r="H9" s="102"/>
      <c r="I9" s="102"/>
      <c r="J9" s="102"/>
      <c r="K9" s="102"/>
      <c r="L9" s="102"/>
      <c r="M9" s="102"/>
      <c r="N9" s="102"/>
      <c r="O9" s="102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ht="17.25" thickTop="1" thickBot="1" x14ac:dyDescent="0.3">
      <c r="A10" s="102"/>
      <c r="B10" s="591"/>
      <c r="C10" s="597" t="s">
        <v>135</v>
      </c>
      <c r="D10" s="598" t="s">
        <v>136</v>
      </c>
      <c r="E10" s="598" t="s">
        <v>137</v>
      </c>
      <c r="F10" s="600" t="s">
        <v>129</v>
      </c>
      <c r="G10" s="604"/>
      <c r="H10" s="102"/>
      <c r="I10" s="102"/>
      <c r="J10" s="102"/>
      <c r="K10" s="102"/>
      <c r="L10" s="102"/>
      <c r="M10" s="102"/>
      <c r="N10" s="102"/>
      <c r="O10" s="102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102"/>
      <c r="B11" s="591"/>
      <c r="C11" s="290"/>
      <c r="D11" s="185"/>
      <c r="E11" s="330"/>
      <c r="F11" s="848"/>
      <c r="G11" s="602"/>
      <c r="H11" s="102"/>
      <c r="I11" s="102"/>
      <c r="J11" s="102"/>
      <c r="K11" s="102"/>
      <c r="L11" s="102"/>
      <c r="M11" s="102"/>
      <c r="N11" s="102"/>
      <c r="O11" s="102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x14ac:dyDescent="0.25">
      <c r="A12" s="102"/>
      <c r="B12" s="591"/>
      <c r="C12" s="290"/>
      <c r="D12" s="128"/>
      <c r="E12" s="331"/>
      <c r="F12" s="849"/>
      <c r="G12" s="602"/>
      <c r="H12" s="102"/>
      <c r="I12" s="102"/>
      <c r="J12" s="102"/>
      <c r="K12" s="102"/>
      <c r="L12" s="102"/>
      <c r="M12" s="102"/>
      <c r="N12" s="102"/>
      <c r="O12" s="102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x14ac:dyDescent="0.25">
      <c r="A13" s="102"/>
      <c r="B13" s="591"/>
      <c r="C13" s="290"/>
      <c r="D13" s="128"/>
      <c r="E13" s="331"/>
      <c r="F13" s="849"/>
      <c r="G13" s="602"/>
      <c r="H13" s="102"/>
      <c r="I13" s="102"/>
      <c r="J13" s="102"/>
      <c r="K13" s="102"/>
      <c r="L13" s="102"/>
      <c r="M13" s="102"/>
      <c r="N13" s="102"/>
      <c r="O13" s="102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x14ac:dyDescent="0.25">
      <c r="A14" s="102"/>
      <c r="B14" s="591"/>
      <c r="C14" s="290"/>
      <c r="D14" s="128"/>
      <c r="E14" s="331"/>
      <c r="F14" s="849"/>
      <c r="G14" s="602"/>
      <c r="H14" s="102"/>
      <c r="I14" s="102"/>
      <c r="J14" s="102"/>
      <c r="K14" s="102"/>
      <c r="L14" s="102"/>
      <c r="M14" s="102"/>
      <c r="N14" s="102"/>
      <c r="O14" s="102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x14ac:dyDescent="0.25">
      <c r="A15" s="102"/>
      <c r="B15" s="591"/>
      <c r="C15" s="290"/>
      <c r="D15" s="128"/>
      <c r="E15" s="331"/>
      <c r="F15" s="849"/>
      <c r="G15" s="602"/>
      <c r="H15" s="102"/>
      <c r="I15" s="102"/>
      <c r="J15" s="102"/>
      <c r="K15" s="102"/>
      <c r="L15" s="102"/>
      <c r="M15" s="102"/>
      <c r="N15" s="102"/>
      <c r="O15" s="102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102"/>
      <c r="B16" s="591"/>
      <c r="C16" s="290"/>
      <c r="D16" s="128"/>
      <c r="E16" s="331"/>
      <c r="F16" s="849"/>
      <c r="G16" s="602"/>
      <c r="H16" s="102"/>
      <c r="I16" s="102"/>
      <c r="J16" s="102"/>
      <c r="K16" s="102"/>
      <c r="L16" s="102"/>
      <c r="M16" s="102"/>
      <c r="N16" s="102"/>
      <c r="O16" s="102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2:20" x14ac:dyDescent="0.25">
      <c r="B17" s="591"/>
      <c r="C17" s="290"/>
      <c r="D17" s="128"/>
      <c r="E17" s="331"/>
      <c r="F17" s="849"/>
      <c r="G17" s="602"/>
      <c r="H17" s="102"/>
      <c r="I17" s="102"/>
      <c r="J17" s="102"/>
      <c r="K17" s="102"/>
      <c r="L17" s="102"/>
      <c r="M17" s="102"/>
      <c r="N17" s="102"/>
      <c r="O17" s="102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2:20" x14ac:dyDescent="0.25">
      <c r="B18" s="591"/>
      <c r="C18" s="290"/>
      <c r="D18" s="128"/>
      <c r="E18" s="331"/>
      <c r="F18" s="849"/>
      <c r="G18" s="602"/>
      <c r="H18" s="102"/>
      <c r="I18" s="102"/>
      <c r="J18" s="102"/>
      <c r="K18" s="102"/>
      <c r="L18" s="102"/>
      <c r="M18" s="102"/>
      <c r="N18" s="102"/>
      <c r="O18" s="102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2:20" x14ac:dyDescent="0.25">
      <c r="B19" s="591"/>
      <c r="C19" s="290"/>
      <c r="D19" s="128"/>
      <c r="E19" s="331"/>
      <c r="F19" s="849"/>
      <c r="G19" s="602"/>
      <c r="H19" s="102"/>
      <c r="I19" s="102"/>
      <c r="J19" s="102"/>
      <c r="K19" s="102"/>
      <c r="L19" s="102"/>
      <c r="M19" s="102"/>
      <c r="N19" s="102"/>
      <c r="O19" s="102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2:20" x14ac:dyDescent="0.25">
      <c r="B20" s="591"/>
      <c r="C20" s="290"/>
      <c r="D20" s="128"/>
      <c r="E20" s="331"/>
      <c r="F20" s="849"/>
      <c r="G20" s="602"/>
      <c r="H20" s="102"/>
      <c r="I20" s="102"/>
      <c r="J20" s="102"/>
      <c r="K20" s="102"/>
      <c r="L20" s="102"/>
      <c r="M20" s="102"/>
      <c r="N20" s="102"/>
      <c r="O20" s="102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2:20" x14ac:dyDescent="0.25">
      <c r="B21" s="591"/>
      <c r="C21" s="290"/>
      <c r="D21" s="128"/>
      <c r="E21" s="331"/>
      <c r="F21" s="849"/>
      <c r="G21" s="602"/>
      <c r="H21" s="102"/>
      <c r="I21" s="102"/>
      <c r="J21" s="102"/>
      <c r="K21" s="102"/>
      <c r="L21" s="102"/>
      <c r="M21" s="102"/>
      <c r="N21" s="102"/>
      <c r="O21" s="102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2:20" x14ac:dyDescent="0.25">
      <c r="B22" s="591"/>
      <c r="C22" s="290"/>
      <c r="D22" s="128"/>
      <c r="E22" s="331"/>
      <c r="F22" s="849"/>
      <c r="G22" s="602"/>
      <c r="H22" s="102"/>
      <c r="I22" s="102"/>
      <c r="J22" s="102"/>
      <c r="K22" s="102"/>
      <c r="L22" s="102"/>
      <c r="M22" s="102"/>
      <c r="N22" s="102"/>
      <c r="O22" s="102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2:20" x14ac:dyDescent="0.25">
      <c r="B23" s="591"/>
      <c r="C23" s="290"/>
      <c r="D23" s="128"/>
      <c r="E23" s="331"/>
      <c r="F23" s="849"/>
      <c r="G23" s="602"/>
      <c r="H23" s="102"/>
      <c r="I23" s="102"/>
      <c r="J23" s="102"/>
      <c r="K23" s="102"/>
      <c r="L23" s="102"/>
      <c r="M23" s="102"/>
      <c r="N23" s="102"/>
      <c r="O23" s="102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2:20" x14ac:dyDescent="0.25">
      <c r="B24" s="591"/>
      <c r="C24" s="290"/>
      <c r="D24" s="128"/>
      <c r="E24" s="331"/>
      <c r="F24" s="849"/>
      <c r="G24" s="602"/>
      <c r="H24" s="102"/>
      <c r="I24" s="102"/>
      <c r="J24" s="102"/>
      <c r="K24" s="102"/>
      <c r="L24" s="102"/>
      <c r="M24" s="102"/>
      <c r="N24" s="102"/>
      <c r="O24" s="102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2:20" x14ac:dyDescent="0.25">
      <c r="B25" s="591"/>
      <c r="C25" s="290"/>
      <c r="D25" s="128"/>
      <c r="E25" s="331"/>
      <c r="F25" s="849"/>
      <c r="G25" s="602"/>
      <c r="H25" s="99"/>
      <c r="I25" s="99"/>
      <c r="J25" s="99"/>
      <c r="K25" s="99"/>
      <c r="L25" s="99"/>
      <c r="M25" s="99"/>
      <c r="N25" s="99"/>
      <c r="O25" s="99"/>
      <c r="P25" s="1053" t="s">
        <v>65</v>
      </c>
      <c r="Q25" s="89"/>
      <c r="R25" s="89"/>
      <c r="S25" s="1053" t="s">
        <v>80</v>
      </c>
      <c r="T25" s="1053" t="s">
        <v>65</v>
      </c>
    </row>
    <row r="26" spans="2:20" x14ac:dyDescent="0.25">
      <c r="B26" s="591"/>
      <c r="C26" s="290"/>
      <c r="D26" s="128"/>
      <c r="E26" s="331"/>
      <c r="F26" s="849"/>
      <c r="G26" s="602"/>
      <c r="H26" s="98"/>
      <c r="I26" s="98"/>
      <c r="J26" s="98"/>
      <c r="K26" s="98"/>
      <c r="L26" s="98"/>
      <c r="M26" s="98"/>
      <c r="N26" s="98"/>
      <c r="O26" s="98"/>
      <c r="P26" s="1053" t="s">
        <v>72</v>
      </c>
      <c r="Q26" s="89"/>
      <c r="R26" s="89"/>
      <c r="S26" s="1053" t="s">
        <v>82</v>
      </c>
      <c r="T26" s="1053" t="s">
        <v>72</v>
      </c>
    </row>
    <row r="27" spans="2:20" ht="15.75" thickBot="1" x14ac:dyDescent="0.3">
      <c r="B27" s="591"/>
      <c r="C27" s="291"/>
      <c r="D27" s="183"/>
      <c r="E27" s="332"/>
      <c r="F27" s="850"/>
      <c r="G27" s="602"/>
      <c r="H27" s="102"/>
      <c r="I27" s="102"/>
      <c r="J27" s="102"/>
      <c r="K27" s="102"/>
      <c r="L27" s="102"/>
      <c r="M27" s="102"/>
      <c r="N27" s="102"/>
      <c r="O27" s="102"/>
      <c r="P27" s="1053" t="s">
        <v>73</v>
      </c>
      <c r="Q27" s="89"/>
      <c r="R27" s="89"/>
      <c r="S27" s="1053" t="s">
        <v>83</v>
      </c>
      <c r="T27" s="1053" t="s">
        <v>73</v>
      </c>
    </row>
    <row r="28" spans="2:20" ht="15.75" thickBot="1" x14ac:dyDescent="0.3">
      <c r="B28" s="591"/>
      <c r="C28" s="277"/>
      <c r="D28" s="278"/>
      <c r="E28" s="279" t="s">
        <v>138</v>
      </c>
      <c r="F28" s="851">
        <f>SUM(F11:F27)</f>
        <v>0</v>
      </c>
      <c r="G28" s="602"/>
      <c r="H28" s="102"/>
      <c r="I28" s="102"/>
      <c r="J28" s="102"/>
      <c r="K28" s="102"/>
      <c r="L28" s="102"/>
      <c r="M28" s="102"/>
      <c r="N28" s="102"/>
      <c r="O28" s="102"/>
      <c r="P28" s="1053" t="s">
        <v>75</v>
      </c>
      <c r="Q28" s="89"/>
      <c r="R28" s="89"/>
      <c r="S28" s="1053" t="s">
        <v>84</v>
      </c>
      <c r="T28" s="1053" t="s">
        <v>75</v>
      </c>
    </row>
    <row r="29" spans="2:20" ht="15.75" thickTop="1" x14ac:dyDescent="0.25">
      <c r="B29" s="601"/>
      <c r="C29" s="601"/>
      <c r="D29" s="601"/>
      <c r="E29" s="601"/>
      <c r="F29" s="603"/>
      <c r="G29" s="603"/>
      <c r="H29" s="102"/>
      <c r="I29" s="102"/>
      <c r="J29" s="102"/>
      <c r="K29" s="102"/>
      <c r="L29" s="102"/>
      <c r="M29" s="102"/>
      <c r="N29" s="102"/>
      <c r="O29" s="102"/>
      <c r="P29" s="1053" t="s">
        <v>77</v>
      </c>
      <c r="Q29" s="89"/>
      <c r="R29" s="89"/>
      <c r="S29" s="1053" t="s">
        <v>89</v>
      </c>
      <c r="T29" s="1053" t="s">
        <v>77</v>
      </c>
    </row>
    <row r="30" spans="2:20" ht="16.5" thickBot="1" x14ac:dyDescent="0.3">
      <c r="B30" s="591"/>
      <c r="C30" s="608" t="s">
        <v>139</v>
      </c>
      <c r="D30" s="649"/>
      <c r="E30" s="649"/>
      <c r="F30" s="650"/>
      <c r="G30" s="651"/>
      <c r="H30" s="102"/>
      <c r="I30" s="102"/>
      <c r="J30" s="102"/>
      <c r="K30" s="102"/>
      <c r="L30" s="102"/>
      <c r="M30" s="102"/>
      <c r="N30" s="102"/>
      <c r="O30" s="102"/>
      <c r="P30" s="1053" t="s">
        <v>79</v>
      </c>
      <c r="Q30" s="89"/>
      <c r="R30" s="89"/>
      <c r="S30" s="89"/>
      <c r="T30" s="1053" t="s">
        <v>79</v>
      </c>
    </row>
    <row r="31" spans="2:20" ht="31.5" thickTop="1" thickBot="1" x14ac:dyDescent="0.3">
      <c r="B31" s="591"/>
      <c r="C31" s="652" t="s">
        <v>140</v>
      </c>
      <c r="D31" s="598" t="s">
        <v>136</v>
      </c>
      <c r="E31" s="598" t="s">
        <v>137</v>
      </c>
      <c r="F31" s="653" t="s">
        <v>129</v>
      </c>
      <c r="G31" s="617"/>
      <c r="H31" s="102"/>
      <c r="I31" s="102"/>
      <c r="J31" s="102"/>
      <c r="K31" s="102"/>
      <c r="L31" s="102"/>
      <c r="M31" s="102"/>
      <c r="N31" s="102"/>
      <c r="O31" s="102"/>
      <c r="P31" s="1053" t="s">
        <v>80</v>
      </c>
      <c r="Q31" s="89"/>
      <c r="R31" s="89"/>
      <c r="S31" s="89"/>
      <c r="T31" s="1053" t="s">
        <v>80</v>
      </c>
    </row>
    <row r="32" spans="2:20" x14ac:dyDescent="0.25">
      <c r="B32" s="591"/>
      <c r="C32" s="289"/>
      <c r="D32" s="183"/>
      <c r="E32" s="332"/>
      <c r="F32" s="850"/>
      <c r="G32" s="602"/>
      <c r="H32" s="102"/>
      <c r="I32" s="102"/>
      <c r="J32" s="102"/>
      <c r="K32" s="102"/>
      <c r="L32" s="102"/>
      <c r="M32" s="102"/>
      <c r="N32" s="102"/>
      <c r="O32" s="102"/>
      <c r="P32" s="1053" t="s">
        <v>82</v>
      </c>
      <c r="Q32" s="89"/>
      <c r="R32" s="89"/>
      <c r="S32" s="89"/>
      <c r="T32" s="1053" t="s">
        <v>82</v>
      </c>
    </row>
    <row r="33" spans="2:20" x14ac:dyDescent="0.25">
      <c r="B33" s="591"/>
      <c r="C33" s="290"/>
      <c r="D33" s="128"/>
      <c r="E33" s="331"/>
      <c r="F33" s="849"/>
      <c r="G33" s="602"/>
      <c r="H33" s="102"/>
      <c r="I33" s="102"/>
      <c r="J33" s="102"/>
      <c r="K33" s="102"/>
      <c r="L33" s="102"/>
      <c r="M33" s="102"/>
      <c r="N33" s="102"/>
      <c r="O33" s="102"/>
      <c r="P33" s="1053" t="s">
        <v>83</v>
      </c>
      <c r="Q33" s="89"/>
      <c r="R33" s="89"/>
      <c r="S33" s="89"/>
      <c r="T33" s="1053" t="s">
        <v>83</v>
      </c>
    </row>
    <row r="34" spans="2:20" x14ac:dyDescent="0.25">
      <c r="B34" s="591"/>
      <c r="C34" s="290"/>
      <c r="D34" s="128"/>
      <c r="E34" s="331"/>
      <c r="F34" s="849"/>
      <c r="G34" s="602"/>
      <c r="H34" s="102"/>
      <c r="I34" s="102"/>
      <c r="J34" s="102"/>
      <c r="K34" s="102"/>
      <c r="L34" s="102"/>
      <c r="M34" s="102"/>
      <c r="N34" s="102"/>
      <c r="O34" s="102"/>
      <c r="P34" s="1053" t="s">
        <v>84</v>
      </c>
      <c r="Q34" s="89"/>
      <c r="R34" s="89"/>
      <c r="S34" s="89"/>
      <c r="T34" s="1053" t="s">
        <v>84</v>
      </c>
    </row>
    <row r="35" spans="2:20" x14ac:dyDescent="0.25">
      <c r="B35" s="591"/>
      <c r="C35" s="290"/>
      <c r="D35" s="128"/>
      <c r="E35" s="331"/>
      <c r="F35" s="849"/>
      <c r="G35" s="602"/>
      <c r="H35" s="102"/>
      <c r="I35" s="102"/>
      <c r="J35" s="102"/>
      <c r="K35" s="102"/>
      <c r="L35" s="102"/>
      <c r="M35" s="102"/>
      <c r="N35" s="102"/>
      <c r="O35" s="102"/>
      <c r="P35" s="1053" t="s">
        <v>86</v>
      </c>
      <c r="Q35" s="89"/>
      <c r="R35" s="89"/>
      <c r="S35" s="89"/>
      <c r="T35" s="1053" t="s">
        <v>86</v>
      </c>
    </row>
    <row r="36" spans="2:20" x14ac:dyDescent="0.25">
      <c r="B36" s="591"/>
      <c r="C36" s="290"/>
      <c r="D36" s="128"/>
      <c r="E36" s="331"/>
      <c r="F36" s="849"/>
      <c r="G36" s="602"/>
      <c r="H36" s="102"/>
      <c r="I36" s="102"/>
      <c r="J36" s="102"/>
      <c r="K36" s="102"/>
      <c r="L36" s="102"/>
      <c r="M36" s="102"/>
      <c r="N36" s="102"/>
      <c r="O36" s="102"/>
      <c r="P36" s="1053" t="s">
        <v>87</v>
      </c>
      <c r="Q36" s="89"/>
      <c r="R36" s="89"/>
      <c r="S36" s="89"/>
      <c r="T36" s="1053" t="s">
        <v>87</v>
      </c>
    </row>
    <row r="37" spans="2:20" x14ac:dyDescent="0.25">
      <c r="B37" s="591"/>
      <c r="C37" s="290"/>
      <c r="D37" s="128"/>
      <c r="E37" s="331"/>
      <c r="F37" s="849"/>
      <c r="G37" s="602"/>
      <c r="H37" s="102"/>
      <c r="I37" s="102"/>
      <c r="J37" s="102"/>
      <c r="K37" s="102"/>
      <c r="L37" s="102"/>
      <c r="M37" s="102"/>
      <c r="N37" s="102"/>
      <c r="O37" s="102"/>
      <c r="P37" s="1053" t="s">
        <v>89</v>
      </c>
      <c r="Q37" s="89"/>
      <c r="R37" s="89"/>
      <c r="S37" s="89"/>
      <c r="T37" s="1053" t="s">
        <v>88</v>
      </c>
    </row>
    <row r="38" spans="2:20" x14ac:dyDescent="0.25">
      <c r="B38" s="591"/>
      <c r="C38" s="290"/>
      <c r="D38" s="128"/>
      <c r="E38" s="331"/>
      <c r="F38" s="849"/>
      <c r="G38" s="602"/>
      <c r="H38" s="102"/>
      <c r="I38" s="102"/>
      <c r="J38" s="102"/>
      <c r="K38" s="102"/>
      <c r="L38" s="102"/>
      <c r="M38" s="102"/>
      <c r="N38" s="102"/>
      <c r="O38" s="102"/>
      <c r="P38" s="89"/>
      <c r="Q38" s="89"/>
      <c r="R38" s="89"/>
      <c r="S38" s="89"/>
      <c r="T38" s="1053" t="s">
        <v>89</v>
      </c>
    </row>
    <row r="39" spans="2:20" x14ac:dyDescent="0.25">
      <c r="B39" s="591"/>
      <c r="C39" s="290"/>
      <c r="D39" s="128"/>
      <c r="E39" s="331"/>
      <c r="F39" s="849"/>
      <c r="G39" s="602"/>
      <c r="H39" s="102"/>
      <c r="I39" s="102"/>
      <c r="J39" s="102"/>
      <c r="K39" s="102"/>
      <c r="L39" s="102"/>
      <c r="M39" s="102"/>
      <c r="N39" s="102"/>
      <c r="O39" s="102"/>
      <c r="Q39" s="89"/>
      <c r="R39" s="89"/>
      <c r="S39" s="89"/>
      <c r="T39" s="89"/>
    </row>
    <row r="40" spans="2:20" x14ac:dyDescent="0.25">
      <c r="B40" s="591"/>
      <c r="C40" s="290"/>
      <c r="D40" s="128"/>
      <c r="E40" s="331"/>
      <c r="F40" s="849"/>
      <c r="G40" s="602"/>
      <c r="H40" s="102"/>
      <c r="I40" s="102"/>
      <c r="J40" s="102"/>
      <c r="K40" s="102"/>
      <c r="L40" s="102"/>
      <c r="M40" s="102"/>
      <c r="N40" s="102"/>
      <c r="O40" s="102"/>
      <c r="P40" s="89"/>
      <c r="Q40" s="89"/>
      <c r="R40" s="89"/>
      <c r="S40" s="89"/>
      <c r="T40" s="962"/>
    </row>
    <row r="41" spans="2:20" ht="15.75" thickBot="1" x14ac:dyDescent="0.3">
      <c r="B41" s="591"/>
      <c r="C41" s="291"/>
      <c r="D41" s="183"/>
      <c r="E41" s="332"/>
      <c r="F41" s="850"/>
      <c r="G41" s="602"/>
      <c r="H41" s="102"/>
      <c r="I41" s="102"/>
      <c r="J41" s="102"/>
      <c r="K41" s="102"/>
      <c r="L41" s="102"/>
      <c r="M41" s="102"/>
      <c r="N41" s="102"/>
      <c r="O41" s="102"/>
      <c r="P41" s="89"/>
      <c r="Q41" s="89"/>
      <c r="R41" s="89"/>
      <c r="S41" s="89"/>
      <c r="T41" s="89"/>
    </row>
    <row r="42" spans="2:20" ht="15.75" thickBot="1" x14ac:dyDescent="0.3">
      <c r="B42" s="591"/>
      <c r="C42" s="280"/>
      <c r="D42" s="181"/>
      <c r="E42" s="184" t="s">
        <v>141</v>
      </c>
      <c r="F42" s="852">
        <f>SUM(F32:F41)</f>
        <v>0</v>
      </c>
      <c r="G42" s="602"/>
      <c r="H42" s="102"/>
      <c r="I42" s="102"/>
      <c r="J42" s="102"/>
      <c r="K42" s="102"/>
      <c r="L42" s="102"/>
      <c r="M42" s="102"/>
      <c r="N42" s="102"/>
      <c r="O42" s="102"/>
      <c r="P42" s="89"/>
      <c r="Q42" s="89"/>
      <c r="R42" s="89"/>
      <c r="S42" s="89"/>
      <c r="T42" s="89"/>
    </row>
    <row r="43" spans="2:20" ht="30.75" thickBot="1" x14ac:dyDescent="0.3">
      <c r="B43" s="591"/>
      <c r="C43" s="613" t="s">
        <v>142</v>
      </c>
      <c r="D43" s="614" t="s">
        <v>136</v>
      </c>
      <c r="E43" s="614" t="s">
        <v>137</v>
      </c>
      <c r="F43" s="654" t="s">
        <v>129</v>
      </c>
      <c r="G43" s="617"/>
      <c r="H43" s="102"/>
      <c r="I43" s="102"/>
      <c r="J43" s="102"/>
      <c r="K43" s="102"/>
      <c r="L43" s="102"/>
      <c r="M43" s="102"/>
      <c r="N43" s="102"/>
      <c r="O43" s="102"/>
      <c r="P43" s="89"/>
      <c r="Q43" s="89"/>
      <c r="R43" s="89"/>
      <c r="S43" s="89"/>
      <c r="T43" s="89"/>
    </row>
    <row r="44" spans="2:20" x14ac:dyDescent="0.25">
      <c r="B44" s="591"/>
      <c r="C44" s="289"/>
      <c r="D44" s="183"/>
      <c r="E44" s="332"/>
      <c r="F44" s="850"/>
      <c r="G44" s="602"/>
      <c r="H44" s="102"/>
      <c r="I44" s="102"/>
      <c r="J44" s="102"/>
      <c r="K44" s="102"/>
      <c r="L44" s="102"/>
      <c r="M44" s="102"/>
      <c r="N44" s="102"/>
      <c r="O44" s="102"/>
      <c r="P44" s="89"/>
      <c r="Q44" s="89"/>
      <c r="R44" s="89"/>
      <c r="S44" s="89"/>
      <c r="T44" s="89"/>
    </row>
    <row r="45" spans="2:20" x14ac:dyDescent="0.25">
      <c r="B45" s="591"/>
      <c r="C45" s="290"/>
      <c r="D45" s="128"/>
      <c r="E45" s="331"/>
      <c r="F45" s="849"/>
      <c r="G45" s="602"/>
      <c r="H45" s="102"/>
      <c r="I45" s="102"/>
      <c r="J45" s="102"/>
      <c r="K45" s="102"/>
      <c r="L45" s="102"/>
      <c r="M45" s="102"/>
      <c r="N45" s="102"/>
      <c r="O45" s="102"/>
      <c r="P45" s="89"/>
      <c r="Q45" s="89"/>
      <c r="R45" s="89"/>
      <c r="S45" s="89"/>
      <c r="T45" s="89"/>
    </row>
    <row r="46" spans="2:20" x14ac:dyDescent="0.25">
      <c r="B46" s="591"/>
      <c r="C46" s="290"/>
      <c r="D46" s="128"/>
      <c r="E46" s="331"/>
      <c r="F46" s="849"/>
      <c r="G46" s="602"/>
      <c r="H46" s="102"/>
      <c r="I46" s="102"/>
      <c r="J46" s="102"/>
      <c r="K46" s="102"/>
      <c r="L46" s="102"/>
      <c r="M46" s="102"/>
      <c r="N46" s="102"/>
      <c r="O46" s="102"/>
      <c r="P46" s="89"/>
      <c r="Q46" s="89"/>
      <c r="R46" s="89"/>
      <c r="S46" s="89"/>
      <c r="T46" s="89"/>
    </row>
    <row r="47" spans="2:20" x14ac:dyDescent="0.25">
      <c r="B47" s="591"/>
      <c r="C47" s="290"/>
      <c r="D47" s="128"/>
      <c r="E47" s="331"/>
      <c r="F47" s="849"/>
      <c r="G47" s="602"/>
      <c r="H47" s="102"/>
      <c r="I47" s="102"/>
      <c r="J47" s="102"/>
      <c r="K47" s="102"/>
      <c r="L47" s="102"/>
      <c r="M47" s="102"/>
      <c r="N47" s="102"/>
      <c r="O47" s="102"/>
      <c r="S47" s="89"/>
    </row>
    <row r="48" spans="2:20" x14ac:dyDescent="0.25">
      <c r="B48" s="591"/>
      <c r="C48" s="289"/>
      <c r="D48" s="183"/>
      <c r="E48" s="332"/>
      <c r="F48" s="850"/>
      <c r="G48" s="602"/>
      <c r="H48" s="102"/>
      <c r="I48" s="102"/>
      <c r="J48" s="102"/>
      <c r="K48" s="102"/>
      <c r="L48" s="102"/>
      <c r="M48" s="102"/>
      <c r="N48" s="102"/>
      <c r="O48" s="102"/>
      <c r="S48" s="89"/>
    </row>
    <row r="49" spans="2:7" x14ac:dyDescent="0.25">
      <c r="B49" s="591"/>
      <c r="C49" s="290"/>
      <c r="D49" s="128"/>
      <c r="E49" s="331"/>
      <c r="F49" s="849"/>
      <c r="G49" s="602"/>
    </row>
    <row r="50" spans="2:7" x14ac:dyDescent="0.25">
      <c r="B50" s="591"/>
      <c r="C50" s="290"/>
      <c r="D50" s="128"/>
      <c r="E50" s="331"/>
      <c r="F50" s="849"/>
      <c r="G50" s="602"/>
    </row>
    <row r="51" spans="2:7" x14ac:dyDescent="0.25">
      <c r="B51" s="591"/>
      <c r="C51" s="290"/>
      <c r="D51" s="128"/>
      <c r="E51" s="331"/>
      <c r="F51" s="849"/>
      <c r="G51" s="602"/>
    </row>
    <row r="52" spans="2:7" x14ac:dyDescent="0.25">
      <c r="B52" s="591"/>
      <c r="C52" s="290"/>
      <c r="D52" s="128"/>
      <c r="E52" s="331"/>
      <c r="F52" s="849"/>
      <c r="G52" s="602"/>
    </row>
    <row r="53" spans="2:7" ht="15.75" thickBot="1" x14ac:dyDescent="0.3">
      <c r="B53" s="591"/>
      <c r="C53" s="291"/>
      <c r="D53" s="193"/>
      <c r="E53" s="336"/>
      <c r="F53" s="853"/>
      <c r="G53" s="602"/>
    </row>
    <row r="54" spans="2:7" ht="15.75" thickBot="1" x14ac:dyDescent="0.3">
      <c r="B54" s="591"/>
      <c r="C54" s="277"/>
      <c r="D54" s="278"/>
      <c r="E54" s="279" t="s">
        <v>143</v>
      </c>
      <c r="F54" s="851">
        <f>SUM(F44:F53)</f>
        <v>0</v>
      </c>
      <c r="G54" s="602"/>
    </row>
    <row r="55" spans="2:7" ht="15.75" thickTop="1" x14ac:dyDescent="0.25">
      <c r="B55" s="591"/>
      <c r="C55" s="1431" t="s">
        <v>365</v>
      </c>
      <c r="D55" s="1431"/>
      <c r="E55" s="1431"/>
      <c r="F55" s="1431"/>
      <c r="G55" s="595"/>
    </row>
  </sheetData>
  <sheetProtection password="C8CD" sheet="1" objects="1" scenarios="1"/>
  <mergeCells count="5">
    <mergeCell ref="C3:F3"/>
    <mergeCell ref="C4:F4"/>
    <mergeCell ref="C6:F6"/>
    <mergeCell ref="C8:F8"/>
    <mergeCell ref="C55:F55"/>
  </mergeCell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1" orientation="portrait" blackAndWhite="1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R1:T1"/>
  <sheetViews>
    <sheetView workbookViewId="0"/>
  </sheetViews>
  <sheetFormatPr defaultRowHeight="15" x14ac:dyDescent="0.25"/>
  <cols>
    <col min="16" max="16" width="0" hidden="1" customWidth="1"/>
    <col min="17" max="17" width="9.140625" customWidth="1"/>
    <col min="18" max="20" width="9.140625" hidden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T63"/>
  <sheetViews>
    <sheetView showGridLines="0" showRowColHeaders="0" topLeftCell="A10" workbookViewId="0">
      <selection activeCell="E14" sqref="E14:H14"/>
    </sheetView>
  </sheetViews>
  <sheetFormatPr defaultRowHeight="15" x14ac:dyDescent="0.25"/>
  <cols>
    <col min="1" max="2" width="3.7109375" style="1" customWidth="1"/>
    <col min="3" max="4" width="14.7109375" style="1" customWidth="1"/>
    <col min="5" max="5" width="27.7109375" style="1" customWidth="1"/>
    <col min="6" max="7" width="14.7109375" style="1" customWidth="1"/>
    <col min="8" max="8" width="27.7109375" style="1" customWidth="1"/>
    <col min="9" max="9" width="3.7109375" style="1" customWidth="1"/>
    <col min="10" max="10" width="4.42578125" style="1" customWidth="1"/>
    <col min="11" max="15" width="4.42578125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21" width="9.140625" style="1" customWidth="1"/>
    <col min="22" max="16384" width="9.140625" style="1"/>
  </cols>
  <sheetData>
    <row r="1" spans="1:20" x14ac:dyDescent="0.25">
      <c r="A1" s="1038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924"/>
      <c r="B2" s="127"/>
      <c r="C2" s="891" t="str">
        <f>Contents!B59</f>
        <v>Version: AS XLV 3.1.2 MEDIUM locked LOCAL</v>
      </c>
      <c r="D2" s="356"/>
      <c r="E2" s="127"/>
      <c r="F2" s="127"/>
      <c r="G2" s="127"/>
      <c r="H2" s="127"/>
      <c r="I2" s="127"/>
      <c r="J2" s="924"/>
      <c r="K2" s="924"/>
      <c r="L2" s="924"/>
      <c r="M2" s="924"/>
      <c r="N2" s="924"/>
      <c r="O2" s="924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1036"/>
      <c r="B3" s="470"/>
      <c r="C3" s="1122" t="str">
        <f>Contents!$E$3</f>
        <v>THE SOCIETY FOR CREATIVE ANACHRONISM, INC.</v>
      </c>
      <c r="D3" s="1122"/>
      <c r="E3" s="1122"/>
      <c r="F3" s="1122"/>
      <c r="G3" s="1122"/>
      <c r="H3" s="1122"/>
      <c r="I3" s="470"/>
      <c r="J3" s="1036"/>
      <c r="K3" s="1036"/>
      <c r="L3" s="1036"/>
      <c r="M3" s="1036"/>
      <c r="N3" s="1036"/>
      <c r="O3" s="1036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924"/>
      <c r="B4" s="470"/>
      <c r="C4" s="1122" t="str">
        <f>Contents!$E$4</f>
        <v>FINANCIAL REPORT</v>
      </c>
      <c r="D4" s="1122"/>
      <c r="E4" s="1122"/>
      <c r="F4" s="1122"/>
      <c r="G4" s="1122"/>
      <c r="H4" s="1122"/>
      <c r="I4" s="470"/>
      <c r="J4" s="924"/>
      <c r="K4" s="924"/>
      <c r="L4" s="924"/>
      <c r="M4" s="924"/>
      <c r="N4" s="924"/>
      <c r="O4" s="924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924"/>
      <c r="B5" s="127"/>
      <c r="C5" s="127"/>
      <c r="D5" s="127"/>
      <c r="E5" s="127"/>
      <c r="F5" s="127"/>
      <c r="G5" s="127"/>
      <c r="H5" s="127"/>
      <c r="I5" s="127"/>
      <c r="J5" s="924"/>
      <c r="K5" s="924"/>
      <c r="L5" s="924"/>
      <c r="M5" s="924"/>
      <c r="N5" s="924"/>
      <c r="O5" s="924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924"/>
      <c r="B6" s="127"/>
      <c r="C6" s="1196" t="str">
        <f>Contents!B58</f>
        <v>Branch:   Montengarde                                                             Period:  1/01/2017             to     12/31/2017            .</v>
      </c>
      <c r="D6" s="1196"/>
      <c r="E6" s="1196"/>
      <c r="F6" s="1196"/>
      <c r="G6" s="1196"/>
      <c r="H6" s="1196"/>
      <c r="I6" s="127"/>
      <c r="J6" s="924"/>
      <c r="K6" s="924"/>
      <c r="L6" s="924"/>
      <c r="M6" s="924"/>
      <c r="N6" s="924"/>
      <c r="O6" s="924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924"/>
      <c r="B7" s="127"/>
      <c r="C7" s="127"/>
      <c r="D7" s="127"/>
      <c r="E7" s="127"/>
      <c r="F7" s="127"/>
      <c r="G7" s="127"/>
      <c r="H7" s="127"/>
      <c r="I7" s="127"/>
      <c r="J7" s="924"/>
      <c r="K7" s="924"/>
      <c r="L7" s="924"/>
      <c r="M7" s="924"/>
      <c r="N7" s="924"/>
      <c r="O7" s="924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924"/>
      <c r="B8" s="127"/>
      <c r="C8" s="471" t="s">
        <v>588</v>
      </c>
      <c r="D8" s="471"/>
      <c r="E8" s="107"/>
      <c r="F8" s="107"/>
      <c r="G8" s="107"/>
      <c r="H8" s="107"/>
      <c r="I8" s="127"/>
      <c r="J8" s="924"/>
      <c r="K8" s="924"/>
      <c r="L8" s="924"/>
      <c r="M8" s="924"/>
      <c r="N8" s="924"/>
      <c r="O8" s="924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x14ac:dyDescent="0.25">
      <c r="A9" s="924"/>
      <c r="B9" s="127"/>
      <c r="C9" s="1197"/>
      <c r="D9" s="1197"/>
      <c r="E9" s="1198"/>
      <c r="F9" s="1198"/>
      <c r="G9" s="1198"/>
      <c r="H9" s="1198"/>
      <c r="I9" s="127"/>
      <c r="J9" s="924"/>
      <c r="K9" s="924"/>
      <c r="L9" s="924"/>
      <c r="M9" s="924"/>
      <c r="N9" s="924"/>
      <c r="O9" s="924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x14ac:dyDescent="0.25">
      <c r="A10" s="924"/>
      <c r="B10" s="127"/>
      <c r="C10" s="1175" t="s">
        <v>589</v>
      </c>
      <c r="D10" s="1175"/>
      <c r="E10" s="1176"/>
      <c r="F10" s="1176"/>
      <c r="G10" s="1176"/>
      <c r="H10" s="1176"/>
      <c r="I10" s="127"/>
      <c r="J10" s="924"/>
      <c r="K10" s="924"/>
      <c r="L10" s="924"/>
      <c r="M10" s="924"/>
      <c r="N10" s="924"/>
      <c r="O10" s="924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924"/>
      <c r="B11" s="127"/>
      <c r="C11" s="1175" t="s">
        <v>590</v>
      </c>
      <c r="D11" s="1175"/>
      <c r="E11" s="1176"/>
      <c r="F11" s="1176"/>
      <c r="G11" s="1176"/>
      <c r="H11" s="1176"/>
      <c r="I11" s="127"/>
      <c r="J11" s="924"/>
      <c r="K11" s="924"/>
      <c r="L11" s="924"/>
      <c r="M11" s="924"/>
      <c r="N11" s="924"/>
      <c r="O11" s="924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15.75" thickBot="1" x14ac:dyDescent="0.3">
      <c r="A12" s="924"/>
      <c r="B12" s="127"/>
      <c r="C12" s="1175" t="s">
        <v>591</v>
      </c>
      <c r="D12" s="1175"/>
      <c r="E12" s="1176"/>
      <c r="F12" s="1176"/>
      <c r="G12" s="1176"/>
      <c r="H12" s="1176"/>
      <c r="I12" s="127"/>
      <c r="J12" s="924"/>
      <c r="K12" s="924"/>
      <c r="L12" s="924"/>
      <c r="M12" s="924"/>
      <c r="N12" s="924"/>
      <c r="O12" s="924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15.75" thickTop="1" x14ac:dyDescent="0.25">
      <c r="A13" s="924"/>
      <c r="B13" s="127"/>
      <c r="C13" s="472" t="s">
        <v>592</v>
      </c>
      <c r="D13" s="697"/>
      <c r="E13" s="1177" t="s">
        <v>655</v>
      </c>
      <c r="F13" s="1178"/>
      <c r="G13" s="1178"/>
      <c r="H13" s="1179"/>
      <c r="I13" s="127"/>
      <c r="J13" s="924"/>
      <c r="K13" s="924"/>
      <c r="L13" s="924"/>
      <c r="M13" s="924"/>
      <c r="N13" s="924"/>
      <c r="O13" s="924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x14ac:dyDescent="0.25">
      <c r="A14" s="924"/>
      <c r="B14" s="127"/>
      <c r="C14" s="473" t="s">
        <v>593</v>
      </c>
      <c r="D14" s="692"/>
      <c r="E14" s="1180" t="s">
        <v>747</v>
      </c>
      <c r="F14" s="1181"/>
      <c r="G14" s="1181"/>
      <c r="H14" s="1182"/>
      <c r="I14" s="127"/>
      <c r="J14" s="924"/>
      <c r="K14" s="924"/>
      <c r="L14" s="924"/>
      <c r="M14" s="924"/>
      <c r="N14" s="924"/>
      <c r="O14" s="924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x14ac:dyDescent="0.25">
      <c r="A15" s="924"/>
      <c r="B15" s="127"/>
      <c r="C15" s="474" t="s">
        <v>594</v>
      </c>
      <c r="D15" s="479"/>
      <c r="E15" s="1067" t="s">
        <v>656</v>
      </c>
      <c r="F15" s="1183" t="s">
        <v>595</v>
      </c>
      <c r="G15" s="1184"/>
      <c r="H15" s="201" t="s">
        <v>269</v>
      </c>
      <c r="I15" s="127"/>
      <c r="J15" s="924"/>
      <c r="K15" s="924"/>
      <c r="L15" s="924"/>
      <c r="M15" s="924"/>
      <c r="N15" s="924"/>
      <c r="O15" s="924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924"/>
      <c r="B16" s="127"/>
      <c r="C16" s="474" t="s">
        <v>596</v>
      </c>
      <c r="D16" s="479"/>
      <c r="E16" s="1068">
        <v>2679355</v>
      </c>
      <c r="F16" s="1185" t="s">
        <v>597</v>
      </c>
      <c r="G16" s="1186"/>
      <c r="H16" s="347">
        <v>43008</v>
      </c>
      <c r="I16" s="127"/>
      <c r="J16" s="924"/>
      <c r="K16" s="924"/>
      <c r="L16" s="924"/>
      <c r="M16" s="924"/>
      <c r="N16" s="924"/>
      <c r="O16" s="924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ht="15.75" thickBot="1" x14ac:dyDescent="0.3">
      <c r="A17" s="924"/>
      <c r="B17" s="127"/>
      <c r="C17" s="475" t="s">
        <v>598</v>
      </c>
      <c r="D17" s="698"/>
      <c r="E17" s="476"/>
      <c r="F17" s="1187"/>
      <c r="G17" s="1187"/>
      <c r="H17" s="1188"/>
      <c r="I17" s="127"/>
      <c r="J17" s="924"/>
      <c r="K17" s="924"/>
      <c r="L17" s="924"/>
      <c r="M17" s="924"/>
      <c r="N17" s="924"/>
      <c r="O17" s="924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16.5" thickTop="1" thickBot="1" x14ac:dyDescent="0.3">
      <c r="A18" s="924"/>
      <c r="B18" s="127"/>
      <c r="C18" s="692"/>
      <c r="D18" s="692"/>
      <c r="E18" s="693"/>
      <c r="F18" s="693"/>
      <c r="G18" s="693"/>
      <c r="H18" s="694" t="str">
        <f>Contents!C14</f>
        <v>CDN $</v>
      </c>
      <c r="I18" s="127"/>
      <c r="J18" s="924"/>
      <c r="K18" s="924"/>
      <c r="L18" s="924"/>
      <c r="M18" s="924"/>
      <c r="N18" s="924"/>
      <c r="O18" s="924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15.75" thickBot="1" x14ac:dyDescent="0.3">
      <c r="A19" s="924"/>
      <c r="B19" s="127"/>
      <c r="C19" s="477" t="s">
        <v>599</v>
      </c>
      <c r="D19" s="477"/>
      <c r="E19" s="127"/>
      <c r="F19" s="106"/>
      <c r="G19" s="106"/>
      <c r="H19" s="1018">
        <v>24063.63</v>
      </c>
      <c r="I19" s="127"/>
      <c r="J19" s="924"/>
      <c r="K19" s="924"/>
      <c r="L19" s="924"/>
      <c r="M19" s="924"/>
      <c r="N19" s="924"/>
      <c r="O19" s="924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16.5" thickTop="1" thickBot="1" x14ac:dyDescent="0.3">
      <c r="A20" s="924"/>
      <c r="B20" s="127"/>
      <c r="C20" s="1192" t="s">
        <v>600</v>
      </c>
      <c r="D20" s="1193"/>
      <c r="E20" s="478" t="s">
        <v>601</v>
      </c>
      <c r="F20" s="1194" t="s">
        <v>600</v>
      </c>
      <c r="G20" s="1195"/>
      <c r="H20" s="478" t="s">
        <v>601</v>
      </c>
      <c r="I20" s="127"/>
      <c r="J20" s="924"/>
      <c r="K20" s="924"/>
      <c r="L20" s="924"/>
      <c r="M20" s="924"/>
      <c r="N20" s="924"/>
      <c r="O20" s="924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x14ac:dyDescent="0.25">
      <c r="A21" s="924"/>
      <c r="B21" s="127"/>
      <c r="C21" s="1157"/>
      <c r="D21" s="1158"/>
      <c r="E21" s="704"/>
      <c r="F21" s="1159"/>
      <c r="G21" s="1160"/>
      <c r="H21" s="702"/>
      <c r="I21" s="127"/>
      <c r="J21" s="924"/>
      <c r="K21" s="924"/>
      <c r="L21" s="924"/>
      <c r="M21" s="924"/>
      <c r="N21" s="924"/>
      <c r="O21" s="924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x14ac:dyDescent="0.25">
      <c r="A22" s="924"/>
      <c r="B22" s="127"/>
      <c r="C22" s="1161"/>
      <c r="D22" s="1162"/>
      <c r="E22" s="705"/>
      <c r="F22" s="1163"/>
      <c r="G22" s="1164"/>
      <c r="H22" s="703"/>
      <c r="I22" s="479"/>
      <c r="J22" s="924"/>
      <c r="K22" s="924"/>
      <c r="L22" s="924"/>
      <c r="M22" s="924"/>
      <c r="N22" s="924"/>
      <c r="O22" s="924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15.75" thickBot="1" x14ac:dyDescent="0.3">
      <c r="A23" s="924"/>
      <c r="B23" s="127"/>
      <c r="C23" s="1189"/>
      <c r="D23" s="1190"/>
      <c r="E23" s="705"/>
      <c r="F23" s="1191"/>
      <c r="G23" s="1164"/>
      <c r="H23" s="703"/>
      <c r="I23" s="479"/>
      <c r="J23" s="924"/>
      <c r="K23" s="924"/>
      <c r="L23" s="924"/>
      <c r="M23" s="924"/>
      <c r="N23" s="924"/>
      <c r="O23" s="924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16.5" thickBot="1" x14ac:dyDescent="0.3">
      <c r="A24" s="924"/>
      <c r="B24" s="127"/>
      <c r="C24" s="480" t="s">
        <v>602</v>
      </c>
      <c r="D24" s="699"/>
      <c r="E24" s="1019"/>
      <c r="F24" s="1167" t="s">
        <v>138</v>
      </c>
      <c r="G24" s="1168"/>
      <c r="H24" s="1020">
        <f>SUM(E21:E23)+SUM(H21:H23)</f>
        <v>0</v>
      </c>
      <c r="I24" s="479"/>
      <c r="J24" s="924"/>
      <c r="K24" s="924"/>
      <c r="L24" s="924"/>
      <c r="M24" s="924"/>
      <c r="N24" s="924"/>
      <c r="O24" s="924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17.25" thickTop="1" thickBot="1" x14ac:dyDescent="0.3">
      <c r="A25" s="924"/>
      <c r="B25" s="127"/>
      <c r="C25" s="695"/>
      <c r="D25" s="695"/>
      <c r="E25" s="1021"/>
      <c r="F25" s="696"/>
      <c r="G25" s="1022"/>
      <c r="H25" s="1021"/>
      <c r="I25" s="479"/>
      <c r="J25" s="924"/>
      <c r="K25" s="924"/>
      <c r="L25" s="924"/>
      <c r="M25" s="924"/>
      <c r="N25" s="924"/>
      <c r="O25" s="924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16.5" thickTop="1" thickBot="1" x14ac:dyDescent="0.3">
      <c r="A26" s="924"/>
      <c r="B26" s="127"/>
      <c r="C26" s="877" t="s">
        <v>603</v>
      </c>
      <c r="D26" s="878" t="s">
        <v>604</v>
      </c>
      <c r="E26" s="478" t="s">
        <v>605</v>
      </c>
      <c r="F26" s="895" t="s">
        <v>603</v>
      </c>
      <c r="G26" s="1023" t="s">
        <v>604</v>
      </c>
      <c r="H26" s="481" t="s">
        <v>605</v>
      </c>
      <c r="I26" s="479"/>
      <c r="J26" s="924"/>
      <c r="K26" s="924"/>
      <c r="L26" s="924"/>
      <c r="M26" s="924"/>
      <c r="N26" s="924"/>
      <c r="O26" s="924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x14ac:dyDescent="0.25">
      <c r="A27" s="924"/>
      <c r="B27" s="127"/>
      <c r="C27" s="355" t="s">
        <v>694</v>
      </c>
      <c r="D27" s="894">
        <v>42879</v>
      </c>
      <c r="E27" s="705">
        <v>765</v>
      </c>
      <c r="F27" s="896"/>
      <c r="G27" s="1024"/>
      <c r="H27" s="703"/>
      <c r="I27" s="479"/>
      <c r="J27" s="924"/>
      <c r="K27" s="924"/>
      <c r="L27" s="924"/>
      <c r="M27" s="924"/>
      <c r="N27" s="924"/>
      <c r="O27" s="924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x14ac:dyDescent="0.25">
      <c r="A28" s="924"/>
      <c r="B28" s="127"/>
      <c r="C28" s="355" t="s">
        <v>724</v>
      </c>
      <c r="D28" s="894">
        <v>43057</v>
      </c>
      <c r="E28" s="705">
        <v>2380</v>
      </c>
      <c r="F28" s="897"/>
      <c r="G28" s="1025"/>
      <c r="H28" s="703"/>
      <c r="I28" s="479"/>
      <c r="J28" s="924"/>
      <c r="K28" s="924"/>
      <c r="L28" s="924"/>
      <c r="M28" s="924"/>
      <c r="N28" s="924"/>
      <c r="O28" s="924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x14ac:dyDescent="0.25">
      <c r="A29" s="924"/>
      <c r="B29" s="127"/>
      <c r="C29" s="355" t="s">
        <v>725</v>
      </c>
      <c r="D29" s="894">
        <v>43082</v>
      </c>
      <c r="E29" s="705">
        <v>20.25</v>
      </c>
      <c r="F29" s="897"/>
      <c r="G29" s="1025"/>
      <c r="H29" s="703"/>
      <c r="I29" s="479"/>
      <c r="J29" s="924"/>
      <c r="K29" s="924"/>
      <c r="L29" s="924"/>
      <c r="M29" s="924"/>
      <c r="N29" s="924"/>
      <c r="O29" s="924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x14ac:dyDescent="0.25">
      <c r="A30" s="924"/>
      <c r="B30" s="127"/>
      <c r="C30" s="355"/>
      <c r="D30" s="894"/>
      <c r="E30" s="705"/>
      <c r="F30" s="897"/>
      <c r="G30" s="1025"/>
      <c r="H30" s="703"/>
      <c r="I30" s="479"/>
      <c r="J30" s="924"/>
      <c r="K30" s="924"/>
      <c r="L30" s="924"/>
      <c r="M30" s="924"/>
      <c r="N30" s="924"/>
      <c r="O30" s="924"/>
      <c r="P30" s="1053" t="s">
        <v>79</v>
      </c>
      <c r="Q30" s="89"/>
      <c r="R30" s="89"/>
      <c r="S30" s="89"/>
      <c r="T30" s="1053" t="s">
        <v>79</v>
      </c>
    </row>
    <row r="31" spans="1:20" x14ac:dyDescent="0.25">
      <c r="A31" s="924"/>
      <c r="B31" s="127"/>
      <c r="C31" s="897"/>
      <c r="D31" s="1025"/>
      <c r="E31" s="703"/>
      <c r="F31" s="898"/>
      <c r="G31" s="1025"/>
      <c r="H31" s="703"/>
      <c r="I31" s="479"/>
      <c r="J31" s="924"/>
      <c r="K31" s="924"/>
      <c r="L31" s="924"/>
      <c r="M31" s="924"/>
      <c r="N31" s="924"/>
      <c r="O31" s="924"/>
      <c r="P31" s="1053" t="s">
        <v>80</v>
      </c>
      <c r="Q31" s="89"/>
      <c r="R31" s="89"/>
      <c r="S31" s="89"/>
      <c r="T31" s="1053" t="s">
        <v>80</v>
      </c>
    </row>
    <row r="32" spans="1:20" x14ac:dyDescent="0.25">
      <c r="A32" s="924"/>
      <c r="B32" s="127"/>
      <c r="C32" s="897"/>
      <c r="D32" s="1025"/>
      <c r="E32" s="703"/>
      <c r="F32" s="897"/>
      <c r="G32" s="1025"/>
      <c r="H32" s="703"/>
      <c r="I32" s="479"/>
      <c r="J32" s="924"/>
      <c r="K32" s="924"/>
      <c r="L32" s="924"/>
      <c r="M32" s="924"/>
      <c r="N32" s="924"/>
      <c r="O32" s="924"/>
      <c r="P32" s="1053" t="s">
        <v>82</v>
      </c>
      <c r="Q32" s="89"/>
      <c r="R32" s="89"/>
      <c r="S32" s="89"/>
      <c r="T32" s="1053" t="s">
        <v>82</v>
      </c>
    </row>
    <row r="33" spans="1:20" x14ac:dyDescent="0.25">
      <c r="A33" s="924"/>
      <c r="B33" s="127"/>
      <c r="C33" s="898"/>
      <c r="D33" s="1025"/>
      <c r="E33" s="703"/>
      <c r="F33" s="897"/>
      <c r="G33" s="1025"/>
      <c r="H33" s="703"/>
      <c r="I33" s="479"/>
      <c r="J33" s="924"/>
      <c r="K33" s="924"/>
      <c r="L33" s="924"/>
      <c r="M33" s="924"/>
      <c r="N33" s="924"/>
      <c r="O33" s="924"/>
      <c r="P33" s="1053" t="s">
        <v>83</v>
      </c>
      <c r="Q33" s="89"/>
      <c r="R33" s="89"/>
      <c r="S33" s="89"/>
      <c r="T33" s="1053" t="s">
        <v>83</v>
      </c>
    </row>
    <row r="34" spans="1:20" ht="15.75" thickBot="1" x14ac:dyDescent="0.3">
      <c r="A34" s="924"/>
      <c r="B34" s="127"/>
      <c r="C34" s="897"/>
      <c r="D34" s="1025"/>
      <c r="E34" s="703"/>
      <c r="F34" s="1057"/>
      <c r="G34" s="1026"/>
      <c r="H34" s="706"/>
      <c r="I34" s="479"/>
      <c r="J34" s="924"/>
      <c r="K34" s="924"/>
      <c r="L34" s="924"/>
      <c r="M34" s="924"/>
      <c r="N34" s="924"/>
      <c r="O34" s="924"/>
      <c r="P34" s="1053" t="s">
        <v>84</v>
      </c>
      <c r="Q34" s="89"/>
      <c r="R34" s="89"/>
      <c r="S34" s="89"/>
      <c r="T34" s="1053" t="s">
        <v>84</v>
      </c>
    </row>
    <row r="35" spans="1:20" ht="16.5" thickBot="1" x14ac:dyDescent="0.3">
      <c r="A35" s="924"/>
      <c r="B35" s="127"/>
      <c r="C35" s="482" t="s">
        <v>606</v>
      </c>
      <c r="D35" s="699"/>
      <c r="E35" s="1027"/>
      <c r="F35" s="1167" t="s">
        <v>138</v>
      </c>
      <c r="G35" s="1168"/>
      <c r="H35" s="1028">
        <f>ROUND(SUM(E27:E34),2)+ROUND(SUM(H27:H34),2)</f>
        <v>3165.25</v>
      </c>
      <c r="I35" s="479"/>
      <c r="J35" s="924"/>
      <c r="K35" s="924"/>
      <c r="L35" s="924"/>
      <c r="M35" s="924"/>
      <c r="N35" s="924"/>
      <c r="O35" s="924"/>
      <c r="P35" s="1053" t="s">
        <v>86</v>
      </c>
      <c r="Q35" s="89"/>
      <c r="R35" s="89"/>
      <c r="S35" s="89"/>
      <c r="T35" s="1053" t="s">
        <v>86</v>
      </c>
    </row>
    <row r="36" spans="1:20" ht="16.5" thickTop="1" thickBot="1" x14ac:dyDescent="0.3">
      <c r="A36" s="924"/>
      <c r="B36" s="127"/>
      <c r="C36" s="477" t="s">
        <v>607</v>
      </c>
      <c r="D36" s="477"/>
      <c r="E36" s="127"/>
      <c r="F36" s="127"/>
      <c r="G36" s="1169"/>
      <c r="H36" s="1029">
        <f>ROUND(H19+H24-H35,2)</f>
        <v>20898.38</v>
      </c>
      <c r="I36" s="479"/>
      <c r="J36" s="924"/>
      <c r="K36" s="924"/>
      <c r="L36" s="924"/>
      <c r="M36" s="924"/>
      <c r="N36" s="924"/>
      <c r="O36" s="924"/>
      <c r="P36" s="1053" t="s">
        <v>87</v>
      </c>
      <c r="Q36" s="89"/>
      <c r="R36" s="89"/>
      <c r="S36" s="89"/>
      <c r="T36" s="1053" t="s">
        <v>87</v>
      </c>
    </row>
    <row r="37" spans="1:20" ht="15.75" thickBot="1" x14ac:dyDescent="0.3">
      <c r="A37" s="924"/>
      <c r="B37" s="127"/>
      <c r="C37" s="477" t="s">
        <v>608</v>
      </c>
      <c r="D37" s="477"/>
      <c r="E37" s="908"/>
      <c r="F37" s="908"/>
      <c r="G37" s="1170"/>
      <c r="H37" s="1030">
        <v>20898.38</v>
      </c>
      <c r="I37" s="127"/>
      <c r="J37" s="924"/>
      <c r="K37" s="924"/>
      <c r="L37" s="924"/>
      <c r="M37" s="924"/>
      <c r="N37" s="924"/>
      <c r="O37" s="924"/>
      <c r="P37" s="1053" t="s">
        <v>89</v>
      </c>
      <c r="Q37" s="89"/>
      <c r="R37" s="89"/>
      <c r="S37" s="89"/>
      <c r="T37" s="1053" t="s">
        <v>88</v>
      </c>
    </row>
    <row r="38" spans="1:20" ht="16.5" thickTop="1" thickBot="1" x14ac:dyDescent="0.3">
      <c r="A38" s="924"/>
      <c r="B38" s="127"/>
      <c r="C38" s="1171" t="s">
        <v>609</v>
      </c>
      <c r="D38" s="1171"/>
      <c r="E38" s="1172"/>
      <c r="F38" s="1031" t="s">
        <v>274</v>
      </c>
      <c r="G38" s="1173" t="s">
        <v>610</v>
      </c>
      <c r="H38" s="1174"/>
      <c r="I38" s="1032"/>
      <c r="J38" s="924"/>
      <c r="K38" s="924"/>
      <c r="L38" s="924"/>
      <c r="M38" s="924"/>
      <c r="N38" s="924"/>
      <c r="O38" s="924"/>
      <c r="P38" s="89"/>
      <c r="Q38" s="89"/>
      <c r="R38" s="89"/>
      <c r="S38" s="89"/>
      <c r="T38" s="1053" t="s">
        <v>89</v>
      </c>
    </row>
    <row r="39" spans="1:20" ht="15.75" thickBot="1" x14ac:dyDescent="0.3">
      <c r="A39" s="924"/>
      <c r="B39" s="127"/>
      <c r="C39" s="483"/>
      <c r="D39" s="483"/>
      <c r="E39" s="985"/>
      <c r="F39" s="985"/>
      <c r="G39" s="1165" t="s">
        <v>611</v>
      </c>
      <c r="H39" s="1166"/>
      <c r="I39" s="1032"/>
      <c r="J39" s="924"/>
      <c r="K39" s="924"/>
      <c r="L39" s="924"/>
      <c r="M39" s="924"/>
      <c r="N39" s="924"/>
      <c r="O39" s="924"/>
      <c r="Q39" s="89"/>
      <c r="R39" s="89"/>
      <c r="S39" s="89"/>
      <c r="T39" s="89"/>
    </row>
    <row r="40" spans="1:20" ht="16.5" thickTop="1" thickBot="1" x14ac:dyDescent="0.3">
      <c r="A40" s="1037"/>
      <c r="B40" s="127"/>
      <c r="C40" s="484"/>
      <c r="D40" s="484"/>
      <c r="E40" s="1154" t="s">
        <v>612</v>
      </c>
      <c r="F40" s="1155"/>
      <c r="G40" s="1156"/>
      <c r="H40" s="691">
        <v>42826</v>
      </c>
      <c r="I40" s="127"/>
      <c r="J40" s="1037"/>
      <c r="K40" s="1037"/>
      <c r="L40" s="1037"/>
      <c r="M40" s="1037"/>
      <c r="N40" s="1037"/>
      <c r="O40" s="1037"/>
      <c r="P40" s="89"/>
      <c r="Q40" s="89"/>
      <c r="R40" s="89"/>
      <c r="S40" s="89"/>
      <c r="T40" s="962"/>
    </row>
    <row r="41" spans="1:20" ht="17.25" thickTop="1" thickBot="1" x14ac:dyDescent="0.3">
      <c r="A41" s="924"/>
      <c r="B41" s="127"/>
      <c r="C41" s="485" t="s">
        <v>346</v>
      </c>
      <c r="D41" s="700"/>
      <c r="E41" s="486" t="s">
        <v>613</v>
      </c>
      <c r="F41" s="1152" t="s">
        <v>614</v>
      </c>
      <c r="G41" s="1153"/>
      <c r="H41" s="487" t="s">
        <v>615</v>
      </c>
      <c r="I41" s="488"/>
      <c r="J41" s="924"/>
      <c r="K41" s="924"/>
      <c r="L41" s="924"/>
      <c r="M41" s="924"/>
      <c r="N41" s="924"/>
      <c r="O41" s="924"/>
      <c r="P41" s="89"/>
      <c r="Q41" s="89"/>
      <c r="R41" s="89"/>
      <c r="S41" s="89"/>
      <c r="T41" s="89"/>
    </row>
    <row r="42" spans="1:20" x14ac:dyDescent="0.25">
      <c r="A42" s="924"/>
      <c r="B42" s="127"/>
      <c r="C42" s="1144" t="s">
        <v>354</v>
      </c>
      <c r="D42" s="1145"/>
      <c r="E42" s="317" t="str">
        <f>CONTACT_INFO_1!D11</f>
        <v>Candace Collett</v>
      </c>
      <c r="F42" s="1148" t="str">
        <f>CONTACT_INFO_1!D12</f>
        <v>#16, 417 - 2 Avenue NE</v>
      </c>
      <c r="G42" s="1149"/>
      <c r="H42" s="309">
        <f>CONTACT_INFO_1!H15</f>
        <v>225641</v>
      </c>
      <c r="I42" s="489"/>
      <c r="J42" s="924"/>
      <c r="K42" s="924"/>
      <c r="L42" s="924"/>
      <c r="M42" s="924"/>
      <c r="N42" s="924"/>
      <c r="O42" s="924"/>
      <c r="P42" s="89"/>
      <c r="Q42" s="89"/>
      <c r="R42" s="89"/>
      <c r="S42" s="89"/>
      <c r="T42" s="89"/>
    </row>
    <row r="43" spans="1:20" x14ac:dyDescent="0.25">
      <c r="A43" s="924"/>
      <c r="B43" s="127"/>
      <c r="C43" s="1146"/>
      <c r="D43" s="1147"/>
      <c r="E43" s="1033"/>
      <c r="F43" s="1150" t="str">
        <f>IF(CONTACT_INFO_1!D13="","",CONCATENATE(CONTACT_INFO_1!D13,", ",CONTACT_INFO_1!F13,"  ",CONTACT_INFO_1!H13))</f>
        <v>Calgary, AB  T2E 0E7</v>
      </c>
      <c r="G43" s="1149"/>
      <c r="H43" s="327">
        <f>CONTACT_INFO_1!H16</f>
        <v>43251</v>
      </c>
      <c r="I43" s="1034"/>
      <c r="J43" s="924"/>
      <c r="K43" s="924"/>
      <c r="L43" s="924"/>
      <c r="M43" s="924"/>
      <c r="N43" s="924"/>
      <c r="O43" s="924"/>
      <c r="P43" s="89"/>
      <c r="Q43" s="89"/>
      <c r="R43" s="89"/>
      <c r="S43" s="89"/>
      <c r="T43" s="89"/>
    </row>
    <row r="44" spans="1:20" x14ac:dyDescent="0.25">
      <c r="A44" s="924"/>
      <c r="B44" s="127"/>
      <c r="C44" s="1140" t="s">
        <v>353</v>
      </c>
      <c r="D44" s="1129"/>
      <c r="E44" s="1151" t="s">
        <v>662</v>
      </c>
      <c r="F44" s="1134" t="s">
        <v>707</v>
      </c>
      <c r="G44" s="1135"/>
      <c r="H44" s="306">
        <v>151422</v>
      </c>
      <c r="I44" s="1034"/>
      <c r="J44" s="924"/>
      <c r="K44" s="924"/>
      <c r="L44" s="924"/>
      <c r="M44" s="924"/>
      <c r="N44" s="924"/>
      <c r="O44" s="924"/>
      <c r="P44" s="89"/>
      <c r="Q44" s="89"/>
      <c r="R44" s="89"/>
      <c r="S44" s="89"/>
      <c r="T44" s="89"/>
    </row>
    <row r="45" spans="1:20" x14ac:dyDescent="0.25">
      <c r="A45" s="924"/>
      <c r="B45" s="127"/>
      <c r="C45" s="1141"/>
      <c r="D45" s="1142"/>
      <c r="E45" s="1143"/>
      <c r="F45" s="1134" t="s">
        <v>708</v>
      </c>
      <c r="G45" s="1135"/>
      <c r="H45" s="328">
        <v>43163</v>
      </c>
      <c r="I45" s="1034"/>
      <c r="J45" s="924"/>
      <c r="K45" s="924"/>
      <c r="L45" s="924"/>
      <c r="M45" s="924"/>
      <c r="N45" s="924"/>
      <c r="O45" s="924"/>
      <c r="P45" s="89"/>
      <c r="Q45" s="89"/>
      <c r="R45" s="89"/>
      <c r="S45" s="89"/>
      <c r="T45" s="89"/>
    </row>
    <row r="46" spans="1:20" x14ac:dyDescent="0.25">
      <c r="A46" s="924"/>
      <c r="B46" s="127"/>
      <c r="C46" s="1140" t="s">
        <v>668</v>
      </c>
      <c r="D46" s="1129"/>
      <c r="E46" s="1132" t="s">
        <v>669</v>
      </c>
      <c r="F46" s="1134" t="s">
        <v>710</v>
      </c>
      <c r="G46" s="1135"/>
      <c r="H46" s="306">
        <v>190719</v>
      </c>
      <c r="I46" s="1034"/>
      <c r="J46" s="924"/>
      <c r="K46" s="924"/>
      <c r="L46" s="924"/>
      <c r="M46" s="924"/>
      <c r="N46" s="924"/>
      <c r="O46" s="924"/>
      <c r="P46" s="89"/>
      <c r="Q46" s="89"/>
      <c r="R46" s="89"/>
      <c r="S46" s="89"/>
      <c r="T46" s="89"/>
    </row>
    <row r="47" spans="1:20" x14ac:dyDescent="0.25">
      <c r="A47" s="924"/>
      <c r="B47" s="127"/>
      <c r="C47" s="1141"/>
      <c r="D47" s="1142"/>
      <c r="E47" s="1143"/>
      <c r="F47" s="1134" t="s">
        <v>709</v>
      </c>
      <c r="G47" s="1135"/>
      <c r="H47" s="328">
        <v>43861</v>
      </c>
      <c r="I47" s="1034"/>
      <c r="J47" s="924"/>
      <c r="K47" s="924"/>
      <c r="L47" s="924"/>
      <c r="M47" s="924"/>
      <c r="N47" s="924"/>
      <c r="O47" s="924"/>
      <c r="S47" s="89"/>
    </row>
    <row r="48" spans="1:20" x14ac:dyDescent="0.25">
      <c r="A48" s="924"/>
      <c r="B48" s="127"/>
      <c r="C48" s="1140" t="s">
        <v>706</v>
      </c>
      <c r="D48" s="1129"/>
      <c r="E48" s="1132" t="s">
        <v>670</v>
      </c>
      <c r="F48" s="1134" t="s">
        <v>702</v>
      </c>
      <c r="G48" s="1135"/>
      <c r="H48" s="306">
        <v>213279</v>
      </c>
      <c r="I48" s="1034"/>
      <c r="J48" s="924"/>
      <c r="K48" s="924"/>
      <c r="L48" s="924"/>
      <c r="M48" s="924"/>
      <c r="N48" s="924"/>
      <c r="O48" s="924"/>
      <c r="S48" s="89"/>
    </row>
    <row r="49" spans="1:15" x14ac:dyDescent="0.25">
      <c r="A49" s="924"/>
      <c r="B49" s="127"/>
      <c r="C49" s="1141"/>
      <c r="D49" s="1142"/>
      <c r="E49" s="1143"/>
      <c r="F49" s="1134" t="s">
        <v>703</v>
      </c>
      <c r="G49" s="1135"/>
      <c r="H49" s="328">
        <v>43343</v>
      </c>
      <c r="I49" s="1034"/>
      <c r="J49" s="924"/>
      <c r="K49" s="924"/>
      <c r="L49" s="924"/>
      <c r="M49" s="924"/>
      <c r="N49" s="924"/>
      <c r="O49" s="924"/>
    </row>
    <row r="50" spans="1:15" x14ac:dyDescent="0.25">
      <c r="A50" s="924"/>
      <c r="B50" s="127"/>
      <c r="C50" s="1128" t="s">
        <v>671</v>
      </c>
      <c r="D50" s="1129"/>
      <c r="E50" s="1132" t="s">
        <v>672</v>
      </c>
      <c r="F50" s="1134" t="s">
        <v>726</v>
      </c>
      <c r="G50" s="1135"/>
      <c r="H50" s="307">
        <v>15313</v>
      </c>
      <c r="I50" s="1034"/>
      <c r="J50" s="924"/>
      <c r="K50" s="924"/>
      <c r="L50" s="924"/>
      <c r="M50" s="924"/>
      <c r="N50" s="924"/>
      <c r="O50" s="924"/>
    </row>
    <row r="51" spans="1:15" ht="15.75" thickBot="1" x14ac:dyDescent="0.3">
      <c r="A51" s="924"/>
      <c r="B51" s="127"/>
      <c r="C51" s="1130"/>
      <c r="D51" s="1131"/>
      <c r="E51" s="1133"/>
      <c r="F51" s="1136" t="s">
        <v>727</v>
      </c>
      <c r="G51" s="1137"/>
      <c r="H51" s="329">
        <v>43555</v>
      </c>
      <c r="I51" s="1034"/>
      <c r="J51" s="924"/>
      <c r="K51" s="924"/>
      <c r="L51" s="924"/>
      <c r="M51" s="924"/>
      <c r="N51" s="924"/>
      <c r="O51" s="924"/>
    </row>
    <row r="52" spans="1:15" ht="16.5" thickTop="1" thickBot="1" x14ac:dyDescent="0.3">
      <c r="A52" s="924"/>
      <c r="B52" s="127"/>
      <c r="C52" s="490" t="s">
        <v>616</v>
      </c>
      <c r="D52" s="490"/>
      <c r="E52" s="491"/>
      <c r="F52" s="492"/>
      <c r="G52" s="492"/>
      <c r="H52" s="493"/>
      <c r="I52" s="1035"/>
      <c r="J52" s="924"/>
      <c r="K52" s="924"/>
      <c r="L52" s="924"/>
      <c r="M52" s="924"/>
      <c r="N52" s="924"/>
      <c r="O52" s="924"/>
    </row>
    <row r="53" spans="1:15" ht="15.75" thickTop="1" x14ac:dyDescent="0.25">
      <c r="A53" s="924"/>
      <c r="B53" s="127"/>
      <c r="C53" s="494" t="s">
        <v>617</v>
      </c>
      <c r="D53" s="495"/>
      <c r="E53" s="495"/>
      <c r="F53" s="495"/>
      <c r="G53" s="495"/>
      <c r="H53" s="496"/>
      <c r="I53" s="497"/>
      <c r="J53" s="924"/>
      <c r="K53" s="924"/>
      <c r="L53" s="924"/>
      <c r="M53" s="924"/>
      <c r="N53" s="924"/>
      <c r="O53" s="924"/>
    </row>
    <row r="54" spans="1:15" ht="16.5" thickBot="1" x14ac:dyDescent="0.3">
      <c r="A54" s="924"/>
      <c r="B54" s="127"/>
      <c r="C54" s="498" t="s">
        <v>542</v>
      </c>
      <c r="D54" s="501"/>
      <c r="E54" s="499"/>
      <c r="F54" s="500" t="s">
        <v>540</v>
      </c>
      <c r="G54" s="501"/>
      <c r="H54" s="502" t="s">
        <v>541</v>
      </c>
      <c r="I54" s="106"/>
      <c r="J54" s="924"/>
      <c r="K54" s="924"/>
      <c r="L54" s="924"/>
      <c r="M54" s="924"/>
      <c r="N54" s="924"/>
      <c r="O54" s="924"/>
    </row>
    <row r="55" spans="1:15" ht="15.75" thickTop="1" x14ac:dyDescent="0.25">
      <c r="A55" s="924"/>
      <c r="B55" s="127"/>
      <c r="C55" s="1138" t="s">
        <v>618</v>
      </c>
      <c r="D55" s="1138"/>
      <c r="E55" s="1139"/>
      <c r="F55" s="1139"/>
      <c r="G55" s="1139"/>
      <c r="H55" s="1139"/>
      <c r="I55" s="106"/>
      <c r="J55" s="924"/>
      <c r="K55" s="924"/>
      <c r="L55" s="924"/>
      <c r="M55" s="924"/>
      <c r="N55" s="924"/>
      <c r="O55" s="924"/>
    </row>
    <row r="56" spans="1:15" x14ac:dyDescent="0.25">
      <c r="A56" s="924"/>
      <c r="B56" s="924"/>
      <c r="C56" s="1039" t="s">
        <v>296</v>
      </c>
      <c r="D56" s="924"/>
      <c r="E56" s="924"/>
      <c r="F56" s="924"/>
      <c r="G56" s="924"/>
      <c r="H56" s="924"/>
      <c r="I56" s="924"/>
      <c r="J56" s="924"/>
      <c r="K56" s="924"/>
      <c r="L56" s="924"/>
      <c r="M56" s="924"/>
      <c r="N56" s="924"/>
      <c r="O56" s="924"/>
    </row>
    <row r="57" spans="1:15" x14ac:dyDescent="0.25">
      <c r="A57" s="924"/>
      <c r="B57" s="924"/>
      <c r="C57" s="968" t="s">
        <v>274</v>
      </c>
      <c r="D57" s="924"/>
      <c r="E57" s="924"/>
      <c r="F57" s="924"/>
      <c r="G57" s="924"/>
      <c r="H57" s="924"/>
      <c r="I57" s="924"/>
      <c r="J57" s="924"/>
      <c r="K57" s="924"/>
      <c r="L57" s="924"/>
      <c r="M57" s="924"/>
      <c r="N57" s="924"/>
      <c r="O57" s="924"/>
    </row>
    <row r="58" spans="1:15" x14ac:dyDescent="0.25">
      <c r="A58" s="924"/>
      <c r="B58" s="924"/>
      <c r="C58" s="968"/>
      <c r="D58" s="924"/>
      <c r="E58" s="924"/>
      <c r="F58" s="924"/>
      <c r="G58" s="924"/>
      <c r="H58" s="924"/>
      <c r="I58" s="924"/>
      <c r="J58" s="924"/>
      <c r="K58" s="924"/>
      <c r="L58" s="924"/>
      <c r="M58" s="924"/>
      <c r="N58" s="924"/>
      <c r="O58" s="924"/>
    </row>
    <row r="59" spans="1:15" x14ac:dyDescent="0.25">
      <c r="A59" s="924"/>
      <c r="B59" s="924"/>
      <c r="C59" s="968" t="s">
        <v>269</v>
      </c>
      <c r="D59" s="924"/>
      <c r="E59" s="924"/>
      <c r="F59" s="924"/>
      <c r="G59" s="924"/>
      <c r="H59" s="924"/>
      <c r="I59" s="924"/>
      <c r="J59" s="924"/>
      <c r="K59" s="924"/>
      <c r="L59" s="924"/>
      <c r="M59" s="924"/>
      <c r="N59" s="924"/>
      <c r="O59" s="924"/>
    </row>
    <row r="60" spans="1:15" x14ac:dyDescent="0.25">
      <c r="A60" s="924"/>
      <c r="B60" s="924"/>
      <c r="C60" s="968" t="s">
        <v>270</v>
      </c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</row>
    <row r="61" spans="1:15" x14ac:dyDescent="0.25">
      <c r="A61" s="924"/>
      <c r="B61" s="924"/>
      <c r="C61" s="968" t="s">
        <v>295</v>
      </c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</row>
    <row r="62" spans="1:15" x14ac:dyDescent="0.25">
      <c r="A62" s="924"/>
      <c r="B62" s="924"/>
      <c r="C62" s="89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</row>
    <row r="63" spans="1:15" x14ac:dyDescent="0.25">
      <c r="C63" s="1059">
        <f>DATEVALUE(Contents!$C$64)</f>
        <v>43100</v>
      </c>
    </row>
  </sheetData>
  <sheetProtection password="C8CD" sheet="1" objects="1" scenarios="1"/>
  <mergeCells count="48">
    <mergeCell ref="C3:H3"/>
    <mergeCell ref="C4:H4"/>
    <mergeCell ref="C6:H6"/>
    <mergeCell ref="C9:H9"/>
    <mergeCell ref="C10:H10"/>
    <mergeCell ref="F16:G16"/>
    <mergeCell ref="F17:H17"/>
    <mergeCell ref="C23:D23"/>
    <mergeCell ref="F23:G23"/>
    <mergeCell ref="F24:G24"/>
    <mergeCell ref="C20:D20"/>
    <mergeCell ref="F20:G20"/>
    <mergeCell ref="C11:H11"/>
    <mergeCell ref="C12:H12"/>
    <mergeCell ref="E13:H13"/>
    <mergeCell ref="E14:H14"/>
    <mergeCell ref="F15:G15"/>
    <mergeCell ref="F41:G41"/>
    <mergeCell ref="E40:G40"/>
    <mergeCell ref="C21:D21"/>
    <mergeCell ref="F21:G21"/>
    <mergeCell ref="C22:D22"/>
    <mergeCell ref="F22:G22"/>
    <mergeCell ref="G39:H39"/>
    <mergeCell ref="F35:G35"/>
    <mergeCell ref="G36:G37"/>
    <mergeCell ref="C38:E38"/>
    <mergeCell ref="G38:H38"/>
    <mergeCell ref="C42:D43"/>
    <mergeCell ref="F42:G42"/>
    <mergeCell ref="F43:G43"/>
    <mergeCell ref="C44:D45"/>
    <mergeCell ref="E44:E45"/>
    <mergeCell ref="F44:G44"/>
    <mergeCell ref="F45:G45"/>
    <mergeCell ref="C46:D47"/>
    <mergeCell ref="E46:E47"/>
    <mergeCell ref="F46:G46"/>
    <mergeCell ref="F47:G47"/>
    <mergeCell ref="C48:D49"/>
    <mergeCell ref="E48:E49"/>
    <mergeCell ref="F48:G48"/>
    <mergeCell ref="F49:G49"/>
    <mergeCell ref="C50:D51"/>
    <mergeCell ref="E50:E51"/>
    <mergeCell ref="F50:G50"/>
    <mergeCell ref="F51:G51"/>
    <mergeCell ref="C55:H55"/>
  </mergeCells>
  <conditionalFormatting sqref="H36">
    <cfRule type="expression" dxfId="35" priority="5" stopIfTrue="1">
      <formula>AND(($H$36&lt;&gt;$H$37),OR(($H$19&lt;&gt;0),($H$36&lt;&gt;0),$H$24&lt;&gt;0,$H$35&lt;&gt;0))</formula>
    </cfRule>
  </conditionalFormatting>
  <conditionalFormatting sqref="F38">
    <cfRule type="expression" dxfId="34" priority="7" stopIfTrue="1">
      <formula>($H$38="X")</formula>
    </cfRule>
  </conditionalFormatting>
  <conditionalFormatting sqref="H51 H49 H45 H47">
    <cfRule type="expression" dxfId="33" priority="8" stopIfTrue="1">
      <formula>IF(OR(ISBLANK($H45),ISBLANK($C$63)),FALSE, IF($H45&lt;$C$63,TRUE,FALSE))</formula>
    </cfRule>
    <cfRule type="expression" dxfId="32" priority="9" stopIfTrue="1">
      <formula>IF(OR(ISBLANK($H45),ISBLANK($C$63)),FALSE,IF(DATE(YEAR($H45),MONTH($H45)-2,DAY($H45))&lt;$C$63,TRUE,FALSE))</formula>
    </cfRule>
  </conditionalFormatting>
  <conditionalFormatting sqref="H43">
    <cfRule type="expression" dxfId="31" priority="16" stopIfTrue="1">
      <formula>IF(OR(ISBLANK($H43),$H43=0,ISBLANK($C$63)),FALSE, IF($H43&lt;$C$63,TRUE,FALSE))</formula>
    </cfRule>
    <cfRule type="expression" dxfId="30" priority="17" stopIfTrue="1">
      <formula>IF(OR(ISBLANK($H43),ISBLANK($C$63)),FALSE,IF(DATE(YEAR($H43),MONTH($H43)-2,DAY($H43))&lt;$C$63,TRUE,FALSE))</formula>
    </cfRule>
  </conditionalFormatting>
  <dataValidations count="8">
    <dataValidation type="date" operator="greaterThan" allowBlank="1" showInputMessage="1" showErrorMessage="1" error="Enter a date." sqref="H16">
      <formula1>36526</formula1>
    </dataValidation>
    <dataValidation type="list" allowBlank="1" showInputMessage="1" showErrorMessage="1" sqref="H15">
      <formula1>$C$59:$C$61</formula1>
    </dataValidation>
    <dataValidation type="decimal" operator="greaterThan" allowBlank="1" showInputMessage="1" showErrorMessage="1" error="Enter a dollar amount greater than zero." sqref="I38:I39 I20 I23:I35">
      <formula1>0</formula1>
    </dataValidation>
    <dataValidation type="decimal" operator="greaterThanOrEqual" allowBlank="1" showInputMessage="1" showErrorMessage="1" error="Enter a dollar amount greater than zero." sqref="H37 H21:H23 H27:H34 H19 E27:E34 E21:E23">
      <formula1>0</formula1>
    </dataValidation>
    <dataValidation operator="greaterThan" allowBlank="1" showInputMessage="1" showErrorMessage="1" error="Enter an amount greater than zero." sqref="H41 G38:G39"/>
    <dataValidation type="whole" operator="greaterThan" allowBlank="1" showInputMessage="1" showErrorMessage="1" error="Enter the membership number." sqref="H42">
      <formula1>0</formula1>
    </dataValidation>
    <dataValidation type="date" operator="greaterThan" allowBlank="1" showInputMessage="1" showErrorMessage="1" error="Please enter a valid date." sqref="H51 H49 H47 H45 H43">
      <formula1>36526</formula1>
    </dataValidation>
    <dataValidation type="list" allowBlank="1" showInputMessage="1" showErrorMessage="1" sqref="F38">
      <formula1>$C$56:$C$57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8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60"/>
  <sheetViews>
    <sheetView showGridLines="0" showRowColHeaders="0" topLeftCell="A7" workbookViewId="0">
      <selection activeCell="I27" sqref="I27:I41"/>
    </sheetView>
  </sheetViews>
  <sheetFormatPr defaultRowHeight="15" x14ac:dyDescent="0.25"/>
  <cols>
    <col min="1" max="2" width="3.7109375" style="1" customWidth="1"/>
    <col min="3" max="3" width="20.7109375" style="1" customWidth="1"/>
    <col min="4" max="7" width="18.28515625" style="1" customWidth="1"/>
    <col min="8" max="8" width="3.7109375" style="1" customWidth="1"/>
    <col min="9" max="9" width="13.7109375" style="1" customWidth="1"/>
    <col min="10" max="11" width="3.7109375" style="1" customWidth="1"/>
    <col min="12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19"/>
      <c r="B1" s="915"/>
      <c r="C1" s="915"/>
      <c r="D1" s="915"/>
      <c r="E1" s="915"/>
      <c r="F1" s="915"/>
      <c r="G1" s="915"/>
      <c r="H1" s="920"/>
      <c r="I1" s="915"/>
      <c r="J1" s="915"/>
      <c r="K1" s="915"/>
      <c r="L1" s="915"/>
      <c r="M1" s="915"/>
      <c r="N1" s="915"/>
      <c r="O1" s="915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916"/>
      <c r="B2" s="108"/>
      <c r="C2" s="891" t="str">
        <f>Contents!B59</f>
        <v>Version: AS XLV 3.1.2 MEDIUM locked LOCAL</v>
      </c>
      <c r="D2" s="503"/>
      <c r="E2" s="503"/>
      <c r="F2" s="503"/>
      <c r="G2" s="108"/>
      <c r="H2" s="108"/>
      <c r="I2" s="108"/>
      <c r="J2" s="108"/>
      <c r="K2" s="916"/>
      <c r="L2" s="916"/>
      <c r="M2" s="916"/>
      <c r="N2" s="916"/>
      <c r="O2" s="916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917"/>
      <c r="B3" s="504"/>
      <c r="C3" s="1214" t="str">
        <f>Contents!$E$3</f>
        <v>THE SOCIETY FOR CREATIVE ANACHRONISM, INC.</v>
      </c>
      <c r="D3" s="1215"/>
      <c r="E3" s="1215"/>
      <c r="F3" s="1215"/>
      <c r="G3" s="1215"/>
      <c r="H3" s="1215"/>
      <c r="I3" s="1215"/>
      <c r="J3" s="504"/>
      <c r="K3" s="917"/>
      <c r="L3" s="917"/>
      <c r="M3" s="917"/>
      <c r="N3" s="917"/>
      <c r="O3" s="917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916"/>
      <c r="B4" s="504"/>
      <c r="C4" s="1214" t="str">
        <f>Contents!$E$4</f>
        <v>FINANCIAL REPORT</v>
      </c>
      <c r="D4" s="1214"/>
      <c r="E4" s="1214"/>
      <c r="F4" s="1214"/>
      <c r="G4" s="1214"/>
      <c r="H4" s="1214"/>
      <c r="I4" s="1214"/>
      <c r="J4" s="504"/>
      <c r="K4" s="916"/>
      <c r="L4" s="916"/>
      <c r="M4" s="916"/>
      <c r="N4" s="916"/>
      <c r="O4" s="91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915"/>
      <c r="B5" s="108"/>
      <c r="C5" s="110"/>
      <c r="D5" s="110"/>
      <c r="E5" s="110"/>
      <c r="F5" s="110"/>
      <c r="G5" s="110"/>
      <c r="H5" s="110"/>
      <c r="I5" s="110"/>
      <c r="J5" s="108"/>
      <c r="K5" s="915"/>
      <c r="L5" s="915"/>
      <c r="M5" s="915"/>
      <c r="N5" s="915"/>
      <c r="O5" s="915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915"/>
      <c r="B6" s="108"/>
      <c r="C6" s="1216" t="str">
        <f>Contents!B58</f>
        <v>Branch:   Montengarde                                                             Period:  1/01/2017             to     12/31/2017            .</v>
      </c>
      <c r="D6" s="1125"/>
      <c r="E6" s="1125"/>
      <c r="F6" s="1125"/>
      <c r="G6" s="1125"/>
      <c r="H6" s="1125"/>
      <c r="I6" s="1125"/>
      <c r="J6" s="108"/>
      <c r="K6" s="915"/>
      <c r="L6" s="915"/>
      <c r="M6" s="915"/>
      <c r="N6" s="915"/>
      <c r="O6" s="915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915"/>
      <c r="B7" s="108"/>
      <c r="C7" s="110"/>
      <c r="D7" s="110"/>
      <c r="E7" s="110"/>
      <c r="F7" s="110"/>
      <c r="G7" s="110"/>
      <c r="H7" s="110"/>
      <c r="I7" s="505"/>
      <c r="J7" s="108"/>
      <c r="K7" s="915"/>
      <c r="L7" s="915"/>
      <c r="M7" s="915"/>
      <c r="N7" s="915"/>
      <c r="O7" s="915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915"/>
      <c r="B8" s="108"/>
      <c r="C8" s="1217" t="s">
        <v>264</v>
      </c>
      <c r="D8" s="1125"/>
      <c r="E8" s="1125"/>
      <c r="F8" s="1125"/>
      <c r="G8" s="1125"/>
      <c r="H8" s="1125"/>
      <c r="I8" s="1125"/>
      <c r="J8" s="108"/>
      <c r="K8" s="915"/>
      <c r="L8" s="915"/>
      <c r="M8" s="915"/>
      <c r="N8" s="915"/>
      <c r="O8" s="915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x14ac:dyDescent="0.25">
      <c r="A9" s="915"/>
      <c r="B9" s="108"/>
      <c r="C9" s="108"/>
      <c r="D9" s="108"/>
      <c r="E9" s="108"/>
      <c r="F9" s="108"/>
      <c r="G9" s="108"/>
      <c r="H9" s="112"/>
      <c r="I9" s="108"/>
      <c r="J9" s="108"/>
      <c r="K9" s="915"/>
      <c r="L9" s="915"/>
      <c r="M9" s="915"/>
      <c r="N9" s="915"/>
      <c r="O9" s="915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x14ac:dyDescent="0.25">
      <c r="A10" s="915"/>
      <c r="B10" s="108"/>
      <c r="C10" s="1212" t="s">
        <v>643</v>
      </c>
      <c r="D10" s="1212"/>
      <c r="E10" s="1212"/>
      <c r="F10" s="1212"/>
      <c r="G10" s="1212"/>
      <c r="H10" s="1212"/>
      <c r="I10" s="1212"/>
      <c r="J10" s="930"/>
      <c r="K10" s="915"/>
      <c r="L10" s="915"/>
      <c r="M10" s="915"/>
      <c r="N10" s="915"/>
      <c r="O10" s="915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915"/>
      <c r="B11" s="108"/>
      <c r="C11" s="1212" t="s">
        <v>642</v>
      </c>
      <c r="D11" s="1212"/>
      <c r="E11" s="1212"/>
      <c r="F11" s="1212"/>
      <c r="G11" s="1212"/>
      <c r="H11" s="1212"/>
      <c r="I11" s="1212"/>
      <c r="J11" s="930"/>
      <c r="K11" s="915"/>
      <c r="L11" s="915"/>
      <c r="M11" s="915"/>
      <c r="N11" s="915"/>
      <c r="O11" s="915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15.75" thickBot="1" x14ac:dyDescent="0.3">
      <c r="A12" s="915"/>
      <c r="B12" s="108"/>
      <c r="C12" s="1213" t="s">
        <v>265</v>
      </c>
      <c r="D12" s="1213"/>
      <c r="E12" s="1213"/>
      <c r="F12" s="1213"/>
      <c r="G12" s="1213"/>
      <c r="H12" s="1213"/>
      <c r="I12" s="1213"/>
      <c r="J12" s="930"/>
      <c r="K12" s="915"/>
      <c r="L12" s="915"/>
      <c r="M12" s="915"/>
      <c r="N12" s="915"/>
      <c r="O12" s="915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15.75" thickTop="1" x14ac:dyDescent="0.25">
      <c r="A13" s="915"/>
      <c r="B13" s="108"/>
      <c r="C13" s="506" t="s">
        <v>266</v>
      </c>
      <c r="D13" s="202"/>
      <c r="E13" s="202"/>
      <c r="F13" s="202"/>
      <c r="G13" s="202"/>
      <c r="H13" s="301"/>
      <c r="I13" s="931"/>
      <c r="J13" s="108"/>
      <c r="K13" s="915"/>
      <c r="L13" s="915"/>
      <c r="M13" s="915"/>
      <c r="N13" s="915"/>
      <c r="O13" s="915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x14ac:dyDescent="0.25">
      <c r="A14" s="915"/>
      <c r="B14" s="108"/>
      <c r="C14" s="507" t="s">
        <v>267</v>
      </c>
      <c r="D14" s="154"/>
      <c r="E14" s="154"/>
      <c r="F14" s="154"/>
      <c r="G14" s="154"/>
      <c r="H14" s="932"/>
      <c r="I14" s="933"/>
      <c r="J14" s="108"/>
      <c r="K14" s="915"/>
      <c r="L14" s="915"/>
      <c r="M14" s="915"/>
      <c r="N14" s="915"/>
      <c r="O14" s="915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x14ac:dyDescent="0.25">
      <c r="A15" s="915"/>
      <c r="B15" s="108"/>
      <c r="C15" s="507" t="s">
        <v>268</v>
      </c>
      <c r="D15" s="349" t="s">
        <v>269</v>
      </c>
      <c r="E15" s="349" t="s">
        <v>269</v>
      </c>
      <c r="F15" s="349" t="s">
        <v>269</v>
      </c>
      <c r="G15" s="349" t="s">
        <v>269</v>
      </c>
      <c r="H15" s="932"/>
      <c r="I15" s="933"/>
      <c r="J15" s="108"/>
      <c r="K15" s="915"/>
      <c r="L15" s="915"/>
      <c r="M15" s="915"/>
      <c r="N15" s="915"/>
      <c r="O15" s="915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915"/>
      <c r="B16" s="108"/>
      <c r="C16" s="508" t="s">
        <v>271</v>
      </c>
      <c r="D16" s="155"/>
      <c r="E16" s="155"/>
      <c r="F16" s="155"/>
      <c r="G16" s="155"/>
      <c r="H16" s="932"/>
      <c r="I16" s="933"/>
      <c r="J16" s="108"/>
      <c r="K16" s="915"/>
      <c r="L16" s="915"/>
      <c r="M16" s="915"/>
      <c r="N16" s="915"/>
      <c r="O16" s="915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x14ac:dyDescent="0.25">
      <c r="A17" s="915"/>
      <c r="B17" s="108"/>
      <c r="C17" s="509" t="s">
        <v>273</v>
      </c>
      <c r="D17" s="155"/>
      <c r="E17" s="155"/>
      <c r="F17" s="155"/>
      <c r="G17" s="155"/>
      <c r="H17" s="932" t="s">
        <v>275</v>
      </c>
      <c r="I17" s="933"/>
      <c r="J17" s="108"/>
      <c r="K17" s="915"/>
      <c r="L17" s="915"/>
      <c r="M17" s="915"/>
      <c r="N17" s="915"/>
      <c r="O17" s="915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15.75" thickBot="1" x14ac:dyDescent="0.3">
      <c r="A18" s="915"/>
      <c r="B18" s="108"/>
      <c r="C18" s="510" t="s">
        <v>276</v>
      </c>
      <c r="D18" s="156"/>
      <c r="E18" s="156"/>
      <c r="F18" s="156"/>
      <c r="G18" s="156"/>
      <c r="H18" s="932" t="s">
        <v>275</v>
      </c>
      <c r="I18" s="933"/>
      <c r="J18" s="108"/>
      <c r="K18" s="915"/>
      <c r="L18" s="915"/>
      <c r="M18" s="915"/>
      <c r="N18" s="915"/>
      <c r="O18" s="915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25.5" x14ac:dyDescent="0.25">
      <c r="A19" s="915"/>
      <c r="B19" s="108"/>
      <c r="C19" s="511" t="s">
        <v>277</v>
      </c>
      <c r="D19" s="707"/>
      <c r="E19" s="707"/>
      <c r="F19" s="707"/>
      <c r="G19" s="707"/>
      <c r="H19" s="512" t="s">
        <v>278</v>
      </c>
      <c r="I19" s="1218" t="str">
        <f>Contents!$C$14</f>
        <v>CDN $</v>
      </c>
      <c r="J19" s="108"/>
      <c r="K19" s="915"/>
      <c r="L19" s="915"/>
      <c r="M19" s="915"/>
      <c r="N19" s="915"/>
      <c r="O19" s="915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25.5" x14ac:dyDescent="0.25">
      <c r="A20" s="915"/>
      <c r="B20" s="108"/>
      <c r="C20" s="513" t="s">
        <v>279</v>
      </c>
      <c r="D20" s="708"/>
      <c r="E20" s="708"/>
      <c r="F20" s="708"/>
      <c r="G20" s="708"/>
      <c r="H20" s="514" t="s">
        <v>280</v>
      </c>
      <c r="I20" s="1219"/>
      <c r="J20" s="108"/>
      <c r="K20" s="915"/>
      <c r="L20" s="915"/>
      <c r="M20" s="915"/>
      <c r="N20" s="915"/>
      <c r="O20" s="915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ht="26.25" thickBot="1" x14ac:dyDescent="0.3">
      <c r="A21" s="915"/>
      <c r="B21" s="108"/>
      <c r="C21" s="515" t="s">
        <v>281</v>
      </c>
      <c r="D21" s="709"/>
      <c r="E21" s="709"/>
      <c r="F21" s="709"/>
      <c r="G21" s="709"/>
      <c r="H21" s="516" t="s">
        <v>215</v>
      </c>
      <c r="I21" s="1220"/>
      <c r="J21" s="108"/>
      <c r="K21" s="915"/>
      <c r="L21" s="915"/>
      <c r="M21" s="915"/>
      <c r="N21" s="915"/>
      <c r="O21" s="915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39" thickBot="1" x14ac:dyDescent="0.3">
      <c r="A22" s="915"/>
      <c r="B22" s="108"/>
      <c r="C22" s="517" t="s">
        <v>282</v>
      </c>
      <c r="D22" s="710">
        <f>IF(AND(D$17&lt;&gt;"YES",D$18&lt;&gt;"",D$19&gt;0),D$19+D$20-D$21,0)</f>
        <v>0</v>
      </c>
      <c r="E22" s="710">
        <f>IF(AND(E$17&lt;&gt;"YES",E$18&lt;&gt;"",E$19&gt;0),E$19+E$20-E$21,0)</f>
        <v>0</v>
      </c>
      <c r="F22" s="710">
        <f>IF(AND(F$17&lt;&gt;"YES",F$18&lt;&gt;"",F$19&gt;0),F$19+F$20-F$21,0)</f>
        <v>0</v>
      </c>
      <c r="G22" s="710">
        <f>IF(AND(G$17&lt;&gt;"YES",G$18&lt;&gt;"",G$19&gt;0),G$19+G$20-G$21,0)</f>
        <v>0</v>
      </c>
      <c r="H22" s="158" t="s">
        <v>283</v>
      </c>
      <c r="I22" s="713">
        <f>IF(D22=D25,D22,0)+IF(E22=E25,E22,0)+IF(F22=F25,F22,0)+IF(G22=G25,G22,0)</f>
        <v>0</v>
      </c>
      <c r="J22" s="108"/>
      <c r="K22" s="915"/>
      <c r="L22" s="915"/>
      <c r="M22" s="915"/>
      <c r="N22" s="915"/>
      <c r="O22" s="915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39" thickBot="1" x14ac:dyDescent="0.3">
      <c r="A23" s="915"/>
      <c r="B23" s="108"/>
      <c r="C23" s="518" t="s">
        <v>284</v>
      </c>
      <c r="D23" s="711">
        <f>IF(AND(D$17="YES",D$18&lt;&gt;"",D$19&gt;0),D$19+D$20-D$21,0)</f>
        <v>0</v>
      </c>
      <c r="E23" s="711">
        <f>IF(AND(E$17="YES",E$18&lt;&gt;"",E$19&gt;0),E$19+E$20-E$21,0)</f>
        <v>0</v>
      </c>
      <c r="F23" s="711">
        <f>IF(AND(F$17="YES",F$18&lt;&gt;"",F$19&gt;0),F$19+F$20-F$21,0)</f>
        <v>0</v>
      </c>
      <c r="G23" s="711">
        <f>IF(AND(G$17="YES",G$18&lt;&gt;"",G$19&gt;0),G$19+G$20-G$21,0)</f>
        <v>0</v>
      </c>
      <c r="H23" s="157" t="s">
        <v>285</v>
      </c>
      <c r="I23" s="714">
        <f>IF(D23=D25,D23,0)+IF(E23=E25,E23,0)+IF(F23=F25,F23,0)+IF(G23=G25,G23,0)</f>
        <v>0</v>
      </c>
      <c r="J23" s="108"/>
      <c r="K23" s="915"/>
      <c r="L23" s="915"/>
      <c r="M23" s="915"/>
      <c r="N23" s="915"/>
      <c r="O23" s="915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15.75" thickBot="1" x14ac:dyDescent="0.3">
      <c r="A24" s="915"/>
      <c r="B24" s="108"/>
      <c r="C24" s="203"/>
      <c r="D24" s="1209" t="s">
        <v>286</v>
      </c>
      <c r="E24" s="1210"/>
      <c r="F24" s="1210"/>
      <c r="G24" s="1211"/>
      <c r="H24" s="1172"/>
      <c r="I24" s="1206"/>
      <c r="J24" s="108"/>
      <c r="K24" s="915"/>
      <c r="L24" s="915"/>
      <c r="M24" s="915"/>
      <c r="N24" s="915"/>
      <c r="O24" s="915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26.25" thickBot="1" x14ac:dyDescent="0.3">
      <c r="A25" s="915"/>
      <c r="B25" s="108"/>
      <c r="C25" s="517" t="s">
        <v>287</v>
      </c>
      <c r="D25" s="712"/>
      <c r="E25" s="712"/>
      <c r="F25" s="712"/>
      <c r="G25" s="712"/>
      <c r="H25" s="1172"/>
      <c r="I25" s="1206"/>
      <c r="J25" s="108"/>
      <c r="K25" s="915"/>
      <c r="L25" s="915"/>
      <c r="M25" s="915"/>
      <c r="N25" s="915"/>
      <c r="O25" s="915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15.75" thickBot="1" x14ac:dyDescent="0.3">
      <c r="A26" s="915"/>
      <c r="B26" s="108"/>
      <c r="C26" s="204"/>
      <c r="D26" s="1209" t="s">
        <v>288</v>
      </c>
      <c r="E26" s="1210"/>
      <c r="F26" s="1210"/>
      <c r="G26" s="1211"/>
      <c r="H26" s="1172"/>
      <c r="I26" s="1206"/>
      <c r="J26" s="108"/>
      <c r="K26" s="915"/>
      <c r="L26" s="915"/>
      <c r="M26" s="915"/>
      <c r="N26" s="915"/>
      <c r="O26" s="915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x14ac:dyDescent="0.25">
      <c r="A27" s="915"/>
      <c r="B27" s="108"/>
      <c r="C27" s="519" t="s">
        <v>289</v>
      </c>
      <c r="D27" s="159"/>
      <c r="E27" s="159"/>
      <c r="F27" s="159"/>
      <c r="G27" s="159"/>
      <c r="H27" s="1202">
        <v>1</v>
      </c>
      <c r="I27" s="1205"/>
      <c r="J27" s="108"/>
      <c r="K27" s="915"/>
      <c r="L27" s="915"/>
      <c r="M27" s="915"/>
      <c r="N27" s="915"/>
      <c r="O27" s="915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x14ac:dyDescent="0.25">
      <c r="A28" s="915"/>
      <c r="B28" s="108"/>
      <c r="C28" s="520" t="s">
        <v>290</v>
      </c>
      <c r="D28" s="308"/>
      <c r="E28" s="308"/>
      <c r="F28" s="308"/>
      <c r="G28" s="308"/>
      <c r="H28" s="1203"/>
      <c r="I28" s="1206"/>
      <c r="J28" s="108"/>
      <c r="K28" s="915"/>
      <c r="L28" s="915"/>
      <c r="M28" s="915"/>
      <c r="N28" s="915"/>
      <c r="O28" s="915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ht="15.75" thickBot="1" x14ac:dyDescent="0.3">
      <c r="A29" s="915"/>
      <c r="B29" s="108"/>
      <c r="C29" s="934" t="s">
        <v>291</v>
      </c>
      <c r="D29" s="200"/>
      <c r="E29" s="200"/>
      <c r="F29" s="200"/>
      <c r="G29" s="200"/>
      <c r="H29" s="1204"/>
      <c r="I29" s="1206"/>
      <c r="J29" s="108"/>
      <c r="K29" s="915"/>
      <c r="L29" s="915"/>
      <c r="M29" s="915"/>
      <c r="N29" s="915"/>
      <c r="O29" s="915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x14ac:dyDescent="0.25">
      <c r="A30" s="915"/>
      <c r="B30" s="108"/>
      <c r="C30" s="519" t="s">
        <v>289</v>
      </c>
      <c r="D30" s="159"/>
      <c r="E30" s="159"/>
      <c r="F30" s="159"/>
      <c r="G30" s="159"/>
      <c r="H30" s="1202">
        <v>2</v>
      </c>
      <c r="I30" s="1206"/>
      <c r="J30" s="108"/>
      <c r="K30" s="915"/>
      <c r="L30" s="915"/>
      <c r="M30" s="915"/>
      <c r="N30" s="915"/>
      <c r="O30" s="915"/>
      <c r="P30" s="1053" t="s">
        <v>79</v>
      </c>
      <c r="Q30" s="89"/>
      <c r="R30" s="89"/>
      <c r="S30" s="89"/>
      <c r="T30" s="1053" t="s">
        <v>79</v>
      </c>
    </row>
    <row r="31" spans="1:20" x14ac:dyDescent="0.25">
      <c r="A31" s="915"/>
      <c r="B31" s="108"/>
      <c r="C31" s="520" t="s">
        <v>290</v>
      </c>
      <c r="D31" s="308"/>
      <c r="E31" s="308"/>
      <c r="F31" s="308"/>
      <c r="G31" s="308"/>
      <c r="H31" s="1203"/>
      <c r="I31" s="1206"/>
      <c r="J31" s="108"/>
      <c r="K31" s="915"/>
      <c r="L31" s="915"/>
      <c r="M31" s="915"/>
      <c r="N31" s="915"/>
      <c r="O31" s="915"/>
      <c r="P31" s="1053" t="s">
        <v>80</v>
      </c>
      <c r="Q31" s="89"/>
      <c r="R31" s="89"/>
      <c r="S31" s="89"/>
      <c r="T31" s="1053" t="s">
        <v>80</v>
      </c>
    </row>
    <row r="32" spans="1:20" ht="15.75" thickBot="1" x14ac:dyDescent="0.3">
      <c r="A32" s="915"/>
      <c r="B32" s="108"/>
      <c r="C32" s="934" t="s">
        <v>291</v>
      </c>
      <c r="D32" s="200"/>
      <c r="E32" s="200"/>
      <c r="F32" s="200"/>
      <c r="G32" s="200"/>
      <c r="H32" s="1204"/>
      <c r="I32" s="1206"/>
      <c r="J32" s="108"/>
      <c r="K32" s="915"/>
      <c r="L32" s="915"/>
      <c r="M32" s="915"/>
      <c r="N32" s="915"/>
      <c r="O32" s="915"/>
      <c r="P32" s="1053" t="s">
        <v>82</v>
      </c>
      <c r="Q32" s="89"/>
      <c r="R32" s="89"/>
      <c r="S32" s="89"/>
      <c r="T32" s="1053" t="s">
        <v>82</v>
      </c>
    </row>
    <row r="33" spans="1:20" x14ac:dyDescent="0.25">
      <c r="A33" s="915"/>
      <c r="B33" s="108"/>
      <c r="C33" s="519" t="s">
        <v>289</v>
      </c>
      <c r="D33" s="159"/>
      <c r="E33" s="159"/>
      <c r="F33" s="159"/>
      <c r="G33" s="159"/>
      <c r="H33" s="1202">
        <v>3</v>
      </c>
      <c r="I33" s="1206"/>
      <c r="J33" s="108"/>
      <c r="K33" s="915"/>
      <c r="L33" s="915"/>
      <c r="M33" s="915"/>
      <c r="N33" s="915"/>
      <c r="O33" s="915"/>
      <c r="P33" s="1053" t="s">
        <v>83</v>
      </c>
      <c r="Q33" s="89"/>
      <c r="R33" s="89"/>
      <c r="S33" s="89"/>
      <c r="T33" s="1053" t="s">
        <v>83</v>
      </c>
    </row>
    <row r="34" spans="1:20" x14ac:dyDescent="0.25">
      <c r="A34" s="915"/>
      <c r="B34" s="108"/>
      <c r="C34" s="520" t="s">
        <v>290</v>
      </c>
      <c r="D34" s="308"/>
      <c r="E34" s="308"/>
      <c r="F34" s="308"/>
      <c r="G34" s="308"/>
      <c r="H34" s="1203"/>
      <c r="I34" s="1206"/>
      <c r="J34" s="108"/>
      <c r="K34" s="915"/>
      <c r="L34" s="915"/>
      <c r="M34" s="915"/>
      <c r="N34" s="915"/>
      <c r="O34" s="915"/>
      <c r="P34" s="1053" t="s">
        <v>84</v>
      </c>
      <c r="Q34" s="89"/>
      <c r="R34" s="89"/>
      <c r="S34" s="89"/>
      <c r="T34" s="1053" t="s">
        <v>84</v>
      </c>
    </row>
    <row r="35" spans="1:20" ht="15.75" thickBot="1" x14ac:dyDescent="0.3">
      <c r="A35" s="915"/>
      <c r="B35" s="108"/>
      <c r="C35" s="934" t="s">
        <v>291</v>
      </c>
      <c r="D35" s="200"/>
      <c r="E35" s="200"/>
      <c r="F35" s="200"/>
      <c r="G35" s="200"/>
      <c r="H35" s="1204"/>
      <c r="I35" s="1206"/>
      <c r="J35" s="108"/>
      <c r="K35" s="915"/>
      <c r="L35" s="915"/>
      <c r="M35" s="915"/>
      <c r="N35" s="915"/>
      <c r="O35" s="915"/>
      <c r="P35" s="1053" t="s">
        <v>86</v>
      </c>
      <c r="Q35" s="89"/>
      <c r="R35" s="89"/>
      <c r="S35" s="89"/>
      <c r="T35" s="1053" t="s">
        <v>86</v>
      </c>
    </row>
    <row r="36" spans="1:20" x14ac:dyDescent="0.25">
      <c r="A36" s="915"/>
      <c r="B36" s="108"/>
      <c r="C36" s="519" t="s">
        <v>289</v>
      </c>
      <c r="D36" s="159"/>
      <c r="E36" s="159"/>
      <c r="F36" s="159"/>
      <c r="G36" s="159"/>
      <c r="H36" s="1202">
        <v>4</v>
      </c>
      <c r="I36" s="1206"/>
      <c r="J36" s="108"/>
      <c r="K36" s="915"/>
      <c r="L36" s="915"/>
      <c r="M36" s="915"/>
      <c r="N36" s="915"/>
      <c r="O36" s="915"/>
      <c r="P36" s="1053" t="s">
        <v>87</v>
      </c>
      <c r="Q36" s="89"/>
      <c r="R36" s="89"/>
      <c r="S36" s="89"/>
      <c r="T36" s="1053" t="s">
        <v>87</v>
      </c>
    </row>
    <row r="37" spans="1:20" x14ac:dyDescent="0.25">
      <c r="A37" s="915"/>
      <c r="B37" s="108"/>
      <c r="C37" s="520" t="s">
        <v>290</v>
      </c>
      <c r="D37" s="308"/>
      <c r="E37" s="308"/>
      <c r="F37" s="308"/>
      <c r="G37" s="308"/>
      <c r="H37" s="1203"/>
      <c r="I37" s="1206"/>
      <c r="J37" s="108"/>
      <c r="K37" s="915"/>
      <c r="L37" s="915"/>
      <c r="M37" s="915"/>
      <c r="N37" s="915"/>
      <c r="O37" s="915"/>
      <c r="P37" s="1053" t="s">
        <v>89</v>
      </c>
      <c r="Q37" s="89"/>
      <c r="R37" s="89"/>
      <c r="S37" s="89"/>
      <c r="T37" s="1053" t="s">
        <v>88</v>
      </c>
    </row>
    <row r="38" spans="1:20" ht="15.75" thickBot="1" x14ac:dyDescent="0.3">
      <c r="A38" s="915"/>
      <c r="B38" s="108"/>
      <c r="C38" s="934" t="s">
        <v>291</v>
      </c>
      <c r="D38" s="200"/>
      <c r="E38" s="200"/>
      <c r="F38" s="200"/>
      <c r="G38" s="200"/>
      <c r="H38" s="1204"/>
      <c r="I38" s="1206"/>
      <c r="J38" s="108"/>
      <c r="K38" s="915"/>
      <c r="L38" s="915"/>
      <c r="M38" s="915"/>
      <c r="N38" s="915"/>
      <c r="O38" s="915"/>
      <c r="P38" s="89"/>
      <c r="Q38" s="89"/>
      <c r="R38" s="89"/>
      <c r="S38" s="89"/>
      <c r="T38" s="1053" t="s">
        <v>89</v>
      </c>
    </row>
    <row r="39" spans="1:20" x14ac:dyDescent="0.25">
      <c r="A39" s="915"/>
      <c r="B39" s="108"/>
      <c r="C39" s="519" t="s">
        <v>289</v>
      </c>
      <c r="D39" s="159"/>
      <c r="E39" s="159"/>
      <c r="F39" s="159"/>
      <c r="G39" s="159"/>
      <c r="H39" s="1202">
        <v>5</v>
      </c>
      <c r="I39" s="1206"/>
      <c r="J39" s="108"/>
      <c r="K39" s="915"/>
      <c r="L39" s="915"/>
      <c r="M39" s="915"/>
      <c r="N39" s="915"/>
      <c r="O39" s="915"/>
      <c r="Q39" s="89"/>
      <c r="R39" s="89"/>
      <c r="S39" s="89"/>
      <c r="T39" s="89"/>
    </row>
    <row r="40" spans="1:20" x14ac:dyDescent="0.25">
      <c r="A40" s="915"/>
      <c r="B40" s="108"/>
      <c r="C40" s="520" t="s">
        <v>290</v>
      </c>
      <c r="D40" s="308"/>
      <c r="E40" s="308"/>
      <c r="F40" s="308"/>
      <c r="G40" s="308"/>
      <c r="H40" s="1203"/>
      <c r="I40" s="1206"/>
      <c r="J40" s="108"/>
      <c r="K40" s="915"/>
      <c r="L40" s="915"/>
      <c r="M40" s="915"/>
      <c r="N40" s="915"/>
      <c r="O40" s="915"/>
      <c r="P40" s="89"/>
      <c r="Q40" s="89"/>
      <c r="R40" s="89"/>
      <c r="S40" s="89"/>
      <c r="T40" s="962"/>
    </row>
    <row r="41" spans="1:20" ht="15.75" thickBot="1" x14ac:dyDescent="0.3">
      <c r="A41" s="915"/>
      <c r="B41" s="108"/>
      <c r="C41" s="934" t="s">
        <v>291</v>
      </c>
      <c r="D41" s="205"/>
      <c r="E41" s="205"/>
      <c r="F41" s="205"/>
      <c r="G41" s="205"/>
      <c r="H41" s="1208"/>
      <c r="I41" s="1207"/>
      <c r="J41" s="108"/>
      <c r="K41" s="915"/>
      <c r="L41" s="915"/>
      <c r="M41" s="915"/>
      <c r="N41" s="915"/>
      <c r="O41" s="915"/>
      <c r="P41" s="89"/>
      <c r="Q41" s="89"/>
      <c r="R41" s="89"/>
      <c r="S41" s="89"/>
      <c r="T41" s="89"/>
    </row>
    <row r="42" spans="1:20" x14ac:dyDescent="0.25">
      <c r="A42" s="915"/>
      <c r="B42" s="108"/>
      <c r="C42" s="1199" t="s">
        <v>132</v>
      </c>
      <c r="D42" s="1199"/>
      <c r="E42" s="1199"/>
      <c r="F42" s="1199"/>
      <c r="G42" s="1199"/>
      <c r="H42" s="1199"/>
      <c r="I42" s="1199"/>
      <c r="J42" s="108"/>
      <c r="K42" s="915"/>
      <c r="L42" s="915"/>
      <c r="M42" s="915"/>
      <c r="N42" s="915"/>
      <c r="O42" s="915"/>
      <c r="P42" s="89"/>
      <c r="Q42" s="89"/>
      <c r="R42" s="89"/>
      <c r="S42" s="89"/>
      <c r="T42" s="89"/>
    </row>
    <row r="43" spans="1:20" x14ac:dyDescent="0.25">
      <c r="A43" s="915"/>
      <c r="B43" s="108"/>
      <c r="C43" s="1200" t="s">
        <v>587</v>
      </c>
      <c r="D43" s="1201"/>
      <c r="E43" s="1201"/>
      <c r="F43" s="1201"/>
      <c r="G43" s="1201"/>
      <c r="H43" s="1201"/>
      <c r="I43" s="1201"/>
      <c r="J43" s="108"/>
      <c r="K43" s="915"/>
      <c r="L43" s="915"/>
      <c r="M43" s="915"/>
      <c r="N43" s="915"/>
      <c r="O43" s="915"/>
      <c r="P43" s="89"/>
      <c r="Q43" s="89"/>
      <c r="R43" s="89"/>
      <c r="S43" s="89"/>
      <c r="T43" s="89"/>
    </row>
    <row r="44" spans="1:20" x14ac:dyDescent="0.25">
      <c r="A44" s="915"/>
      <c r="B44" s="915"/>
      <c r="C44" s="936" t="s">
        <v>269</v>
      </c>
      <c r="D44" s="936" t="s">
        <v>292</v>
      </c>
      <c r="E44" s="936" t="s">
        <v>296</v>
      </c>
      <c r="F44" s="915"/>
      <c r="G44" s="915"/>
      <c r="H44" s="920"/>
      <c r="I44" s="915"/>
      <c r="J44" s="915"/>
      <c r="K44" s="915"/>
      <c r="L44" s="915"/>
      <c r="M44" s="915"/>
      <c r="N44" s="915"/>
      <c r="O44" s="915"/>
      <c r="P44" s="89"/>
      <c r="Q44" s="89"/>
      <c r="R44" s="89"/>
      <c r="S44" s="89"/>
      <c r="T44" s="89"/>
    </row>
    <row r="45" spans="1:20" x14ac:dyDescent="0.25">
      <c r="A45" s="915"/>
      <c r="B45" s="915"/>
      <c r="C45" s="936" t="s">
        <v>270</v>
      </c>
      <c r="D45" s="936" t="s">
        <v>293</v>
      </c>
      <c r="E45" s="936" t="s">
        <v>274</v>
      </c>
      <c r="F45" s="915"/>
      <c r="G45" s="915"/>
      <c r="H45" s="920"/>
      <c r="I45" s="915"/>
      <c r="J45" s="915"/>
      <c r="K45" s="915"/>
      <c r="L45" s="915"/>
      <c r="M45" s="915"/>
      <c r="N45" s="915"/>
      <c r="O45" s="915"/>
      <c r="P45" s="89"/>
      <c r="Q45" s="89"/>
      <c r="R45" s="89"/>
      <c r="S45" s="89"/>
      <c r="T45" s="89"/>
    </row>
    <row r="46" spans="1:20" x14ac:dyDescent="0.25">
      <c r="A46" s="915"/>
      <c r="B46" s="915"/>
      <c r="C46" s="936" t="s">
        <v>295</v>
      </c>
      <c r="D46" s="936" t="s">
        <v>272</v>
      </c>
      <c r="E46" s="937"/>
      <c r="F46" s="915"/>
      <c r="G46" s="915"/>
      <c r="H46" s="920"/>
      <c r="I46" s="915"/>
      <c r="J46" s="915"/>
      <c r="K46" s="915"/>
      <c r="L46" s="915"/>
      <c r="M46" s="915"/>
      <c r="N46" s="915"/>
      <c r="O46" s="915"/>
      <c r="P46" s="89"/>
      <c r="Q46" s="89"/>
      <c r="R46" s="89"/>
      <c r="S46" s="89"/>
      <c r="T46" s="89"/>
    </row>
    <row r="47" spans="1:20" x14ac:dyDescent="0.25">
      <c r="A47" s="915"/>
      <c r="B47" s="915"/>
      <c r="C47" s="936"/>
      <c r="D47" s="936" t="s">
        <v>294</v>
      </c>
      <c r="E47" s="937"/>
      <c r="F47" s="915"/>
      <c r="G47" s="915"/>
      <c r="H47" s="920"/>
      <c r="I47" s="915"/>
      <c r="J47" s="915"/>
      <c r="K47" s="915"/>
      <c r="L47" s="915"/>
      <c r="M47" s="915"/>
      <c r="N47" s="915"/>
      <c r="O47" s="915"/>
      <c r="S47" s="89"/>
    </row>
    <row r="48" spans="1:20" x14ac:dyDescent="0.25">
      <c r="A48" s="915"/>
      <c r="B48" s="915"/>
      <c r="C48" s="937"/>
      <c r="D48" s="936" t="s">
        <v>295</v>
      </c>
      <c r="E48" s="937"/>
      <c r="F48" s="915"/>
      <c r="G48" s="915"/>
      <c r="H48" s="920"/>
      <c r="I48" s="915"/>
      <c r="J48" s="915"/>
      <c r="K48" s="915"/>
      <c r="L48" s="915"/>
      <c r="M48" s="915"/>
      <c r="N48" s="915"/>
      <c r="O48" s="915"/>
      <c r="S48" s="89"/>
    </row>
    <row r="49" spans="1:15" x14ac:dyDescent="0.25">
      <c r="A49" s="915"/>
      <c r="B49" s="915"/>
      <c r="C49" s="915"/>
      <c r="D49" s="935"/>
      <c r="E49" s="915"/>
      <c r="F49" s="915"/>
      <c r="G49" s="915"/>
      <c r="H49" s="920"/>
      <c r="I49" s="915"/>
      <c r="J49" s="915"/>
      <c r="K49" s="915"/>
      <c r="L49" s="915"/>
      <c r="M49" s="915"/>
      <c r="N49" s="915"/>
      <c r="O49" s="915"/>
    </row>
    <row r="50" spans="1:15" x14ac:dyDescent="0.25">
      <c r="A50" s="915"/>
      <c r="B50" s="915"/>
      <c r="C50" s="915"/>
      <c r="D50" s="915"/>
      <c r="E50" s="915"/>
      <c r="F50" s="915"/>
      <c r="G50" s="915"/>
      <c r="H50" s="920"/>
      <c r="I50" s="915"/>
      <c r="J50" s="915"/>
      <c r="K50" s="915"/>
      <c r="L50" s="915"/>
      <c r="M50" s="915"/>
      <c r="N50" s="915"/>
      <c r="O50" s="915"/>
    </row>
    <row r="51" spans="1:15" x14ac:dyDescent="0.25">
      <c r="A51" s="915"/>
      <c r="B51" s="915"/>
      <c r="C51" s="915"/>
      <c r="D51" s="915"/>
      <c r="E51" s="915"/>
      <c r="F51" s="915"/>
      <c r="G51" s="915"/>
      <c r="H51" s="920"/>
      <c r="I51" s="915"/>
      <c r="J51" s="915"/>
      <c r="K51" s="915"/>
      <c r="L51" s="915"/>
      <c r="M51" s="915"/>
      <c r="N51" s="915"/>
      <c r="O51" s="915"/>
    </row>
    <row r="52" spans="1:15" x14ac:dyDescent="0.25">
      <c r="A52" s="915"/>
      <c r="B52" s="915"/>
      <c r="C52" s="915"/>
      <c r="D52" s="915"/>
      <c r="E52" s="915"/>
      <c r="F52" s="915"/>
      <c r="G52" s="915"/>
      <c r="H52" s="920"/>
      <c r="I52" s="915"/>
      <c r="J52" s="915"/>
      <c r="K52" s="915"/>
      <c r="L52" s="915"/>
      <c r="M52" s="915"/>
      <c r="N52" s="915"/>
      <c r="O52" s="915"/>
    </row>
    <row r="53" spans="1:15" x14ac:dyDescent="0.25">
      <c r="A53" s="915"/>
      <c r="B53" s="915"/>
      <c r="C53" s="915"/>
      <c r="D53" s="915"/>
      <c r="E53" s="915"/>
      <c r="F53" s="915"/>
      <c r="G53" s="915"/>
      <c r="H53" s="920"/>
      <c r="I53" s="915"/>
      <c r="J53" s="915"/>
      <c r="K53" s="915"/>
      <c r="L53" s="915"/>
      <c r="M53" s="915"/>
      <c r="N53" s="915"/>
      <c r="O53" s="915"/>
    </row>
    <row r="60" spans="1:15" x14ac:dyDescent="0.25">
      <c r="C60" s="936">
        <f>DATEVALUE(Contents!$C$64)</f>
        <v>43100</v>
      </c>
    </row>
  </sheetData>
  <sheetProtection password="C8CD" sheet="1" objects="1" scenarios="1"/>
  <mergeCells count="19">
    <mergeCell ref="C3:I3"/>
    <mergeCell ref="C4:I4"/>
    <mergeCell ref="C6:I6"/>
    <mergeCell ref="C8:I8"/>
    <mergeCell ref="I19:I21"/>
    <mergeCell ref="D24:G24"/>
    <mergeCell ref="H24:I26"/>
    <mergeCell ref="D26:G26"/>
    <mergeCell ref="C10:I10"/>
    <mergeCell ref="C11:I11"/>
    <mergeCell ref="C12:I12"/>
    <mergeCell ref="C42:I42"/>
    <mergeCell ref="C43:I43"/>
    <mergeCell ref="H27:H29"/>
    <mergeCell ref="I27:I41"/>
    <mergeCell ref="H30:H32"/>
    <mergeCell ref="H33:H35"/>
    <mergeCell ref="H36:H38"/>
    <mergeCell ref="H39:H41"/>
  </mergeCells>
  <conditionalFormatting sqref="D25:G25">
    <cfRule type="expression" dxfId="29" priority="5" stopIfTrue="1">
      <formula>IF(D17="YES",AND(D23=D25,D23&gt;0),AND(D22=D25,D22&gt;0))</formula>
    </cfRule>
  </conditionalFormatting>
  <conditionalFormatting sqref="D22:G22">
    <cfRule type="expression" dxfId="28" priority="3" stopIfTrue="1">
      <formula>AND(D22=D25,D22&gt;0)</formula>
    </cfRule>
    <cfRule type="expression" dxfId="27" priority="4" stopIfTrue="1">
      <formula>OR(D22&lt;&gt;D25,D22&lt;=0)</formula>
    </cfRule>
  </conditionalFormatting>
  <conditionalFormatting sqref="D29:G29 D32:G32 D35:G35 D38:G38 D41:G41">
    <cfRule type="expression" dxfId="26" priority="1" stopIfTrue="1">
      <formula>IF(OR(ISBLANK(D29),D29=0,ISBLANK($C$60)),FALSE, IF(D29&lt;$C$60,TRUE,FALSE))</formula>
    </cfRule>
    <cfRule type="expression" dxfId="25" priority="2" stopIfTrue="1">
      <formula>IF(OR(ISBLANK(D29),ISBLANK($C$60)),FALSE,IF(DATE(YEAR(D29),MONTH(D29)-2,DAY(D29))&lt;$C$60,TRUE,FALSE))</formula>
    </cfRule>
  </conditionalFormatting>
  <dataValidations count="6">
    <dataValidation type="list" showInputMessage="1" showErrorMessage="1" sqref="D17:G17">
      <formula1>$E$44:$E$45</formula1>
    </dataValidation>
    <dataValidation type="list" showInputMessage="1" showErrorMessage="1" sqref="D16:G16">
      <formula1>$D$44:$D$50</formula1>
    </dataValidation>
    <dataValidation type="list" operator="greaterThan" allowBlank="1" showInputMessage="1" showErrorMessage="1" error="Enter a number greater than zero." sqref="D15:G15">
      <formula1>$C$44:$C$46</formula1>
    </dataValidation>
    <dataValidation type="date" operator="greaterThan" allowBlank="1" showInputMessage="1" showErrorMessage="1" error="Please enter a valid date." sqref="D35:G35 D41:G41 D32:G32 D29:G29 D38:G38">
      <formula1>36526</formula1>
    </dataValidation>
    <dataValidation type="decimal" operator="greaterThanOrEqual" allowBlank="1" showInputMessage="1" showErrorMessage="1" error="Enter a dollar amount greater than zero." sqref="D19:G21 D25:G25">
      <formula1>0</formula1>
    </dataValidation>
    <dataValidation type="date" operator="greaterThan" allowBlank="1" showInputMessage="1" showErrorMessage="1" error="Enter a date." sqref="D18:G18">
      <formula1>36526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2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48"/>
  <sheetViews>
    <sheetView showGridLines="0" showRowColHeaders="0" workbookViewId="0">
      <selection activeCell="H19" sqref="H19"/>
    </sheetView>
  </sheetViews>
  <sheetFormatPr defaultRowHeight="15" x14ac:dyDescent="0.25"/>
  <cols>
    <col min="1" max="2" width="3.7109375" style="1" customWidth="1"/>
    <col min="3" max="3" width="12.7109375" style="1" customWidth="1"/>
    <col min="4" max="4" width="26.7109375" style="1" customWidth="1"/>
    <col min="5" max="5" width="26.42578125" style="1" customWidth="1"/>
    <col min="6" max="6" width="6.7109375" style="1" customWidth="1"/>
    <col min="7" max="8" width="15.7109375" style="1" customWidth="1"/>
    <col min="9" max="10" width="3.7109375" style="1" customWidth="1"/>
    <col min="11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1012"/>
      <c r="B1" s="1002"/>
      <c r="C1" s="1017"/>
      <c r="D1" s="1017"/>
      <c r="E1" s="1017"/>
      <c r="F1" s="1017"/>
      <c r="G1" s="1017"/>
      <c r="H1" s="1017"/>
      <c r="I1" s="1017"/>
      <c r="J1" s="997"/>
      <c r="K1" s="997"/>
      <c r="L1" s="997"/>
      <c r="M1" s="997"/>
      <c r="N1" s="997"/>
      <c r="O1" s="997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1002"/>
      <c r="B2" s="357"/>
      <c r="C2" s="891" t="str">
        <f>Contents!B59</f>
        <v>Version: AS XLV 3.1.2 MEDIUM locked LOCAL</v>
      </c>
      <c r="D2" s="357"/>
      <c r="E2" s="357"/>
      <c r="F2" s="357"/>
      <c r="G2" s="357"/>
      <c r="H2" s="357"/>
      <c r="I2" s="357"/>
      <c r="J2" s="997"/>
      <c r="K2" s="997"/>
      <c r="L2" s="997"/>
      <c r="M2" s="997"/>
      <c r="N2" s="997"/>
      <c r="O2" s="997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1013"/>
      <c r="B3" s="363"/>
      <c r="C3" s="1263" t="str">
        <f>Contents!$E$3</f>
        <v>THE SOCIETY FOR CREATIVE ANACHRONISM, INC.</v>
      </c>
      <c r="D3" s="1263"/>
      <c r="E3" s="1263"/>
      <c r="F3" s="1263"/>
      <c r="G3" s="1263"/>
      <c r="H3" s="1263"/>
      <c r="I3" s="363"/>
      <c r="J3" s="1006"/>
      <c r="K3" s="1006"/>
      <c r="L3" s="1006"/>
      <c r="M3" s="1006"/>
      <c r="N3" s="1006"/>
      <c r="O3" s="1006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1002"/>
      <c r="B4" s="363"/>
      <c r="C4" s="1263" t="str">
        <f>Contents!$E$4</f>
        <v>FINANCIAL REPORT</v>
      </c>
      <c r="D4" s="1263"/>
      <c r="E4" s="1263"/>
      <c r="F4" s="1263"/>
      <c r="G4" s="1263"/>
      <c r="H4" s="1263"/>
      <c r="I4" s="363"/>
      <c r="J4" s="997"/>
      <c r="K4" s="997"/>
      <c r="L4" s="997"/>
      <c r="M4" s="997"/>
      <c r="N4" s="997"/>
      <c r="O4" s="997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1002"/>
      <c r="B5" s="363"/>
      <c r="C5" s="358"/>
      <c r="D5" s="358"/>
      <c r="E5" s="358"/>
      <c r="F5" s="358"/>
      <c r="G5" s="358"/>
      <c r="H5" s="358"/>
      <c r="I5" s="363"/>
      <c r="J5" s="997"/>
      <c r="K5" s="997"/>
      <c r="L5" s="997"/>
      <c r="M5" s="997"/>
      <c r="N5" s="997"/>
      <c r="O5" s="997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1014"/>
      <c r="B6" s="357"/>
      <c r="C6" s="357"/>
      <c r="D6" s="357"/>
      <c r="E6" s="357"/>
      <c r="F6" s="357"/>
      <c r="G6" s="357"/>
      <c r="H6" s="357"/>
      <c r="I6" s="357"/>
      <c r="J6" s="1007"/>
      <c r="K6" s="1007"/>
      <c r="L6" s="1007"/>
      <c r="M6" s="1007"/>
      <c r="N6" s="1007"/>
      <c r="O6" s="1007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ht="18.75" x14ac:dyDescent="0.25">
      <c r="A7" s="1015"/>
      <c r="B7" s="357"/>
      <c r="C7" s="1072" t="str">
        <f>Contents!B58</f>
        <v>Branch:   Montengarde                                                             Period:  1/01/2017             to     12/31/2017            .</v>
      </c>
      <c r="D7" s="1072"/>
      <c r="E7" s="1072"/>
      <c r="F7" s="1072"/>
      <c r="G7" s="1072"/>
      <c r="H7" s="1072"/>
      <c r="I7" s="357"/>
      <c r="J7" s="1008"/>
      <c r="K7" s="1008"/>
      <c r="L7" s="1008"/>
      <c r="M7" s="1008"/>
      <c r="N7" s="1008"/>
      <c r="O7" s="1008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x14ac:dyDescent="0.25">
      <c r="A8" s="1014"/>
      <c r="B8" s="364"/>
      <c r="C8" s="364"/>
      <c r="D8" s="364"/>
      <c r="E8" s="364"/>
      <c r="F8" s="364"/>
      <c r="G8" s="364"/>
      <c r="H8" s="364"/>
      <c r="I8" s="364"/>
      <c r="J8" s="1007"/>
      <c r="K8" s="1007"/>
      <c r="L8" s="1007"/>
      <c r="M8" s="1007"/>
      <c r="N8" s="1007"/>
      <c r="O8" s="1007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ht="18.75" x14ac:dyDescent="0.25">
      <c r="A9" s="1000"/>
      <c r="B9" s="365"/>
      <c r="C9" s="366" t="s">
        <v>544</v>
      </c>
      <c r="D9" s="367"/>
      <c r="E9" s="367"/>
      <c r="F9" s="367"/>
      <c r="G9" s="367"/>
      <c r="H9" s="367"/>
      <c r="I9" s="365"/>
      <c r="J9" s="1009"/>
      <c r="K9" s="1009"/>
      <c r="L9" s="1009"/>
      <c r="M9" s="1009"/>
      <c r="N9" s="1009"/>
      <c r="O9" s="1009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ht="15.75" x14ac:dyDescent="0.25">
      <c r="A10" s="1000"/>
      <c r="B10" s="364"/>
      <c r="C10" s="357"/>
      <c r="D10" s="364"/>
      <c r="E10" s="364"/>
      <c r="F10" s="364"/>
      <c r="G10" s="364"/>
      <c r="H10" s="364"/>
      <c r="I10" s="364"/>
      <c r="J10" s="1009"/>
      <c r="K10" s="1009"/>
      <c r="L10" s="1009"/>
      <c r="M10" s="1009"/>
      <c r="N10" s="1009"/>
      <c r="O10" s="1009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ht="15.75" x14ac:dyDescent="0.25">
      <c r="A11" s="1000"/>
      <c r="B11" s="368"/>
      <c r="C11" s="1264" t="s">
        <v>545</v>
      </c>
      <c r="D11" s="1264"/>
      <c r="E11" s="1264"/>
      <c r="F11" s="1264"/>
      <c r="G11" s="1264"/>
      <c r="H11" s="1264"/>
      <c r="I11" s="368"/>
      <c r="J11" s="1009"/>
      <c r="K11" s="1009"/>
      <c r="L11" s="1009"/>
      <c r="M11" s="1009"/>
      <c r="N11" s="1009"/>
      <c r="O11" s="1009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16.5" thickBot="1" x14ac:dyDescent="0.3">
      <c r="A12" s="1000"/>
      <c r="B12" s="368"/>
      <c r="C12" s="1264" t="s">
        <v>546</v>
      </c>
      <c r="D12" s="1264"/>
      <c r="E12" s="1264"/>
      <c r="F12" s="1264"/>
      <c r="G12" s="1264"/>
      <c r="H12" s="1264"/>
      <c r="I12" s="368"/>
      <c r="J12" s="1009"/>
      <c r="K12" s="1009"/>
      <c r="L12" s="1009"/>
      <c r="M12" s="1009"/>
      <c r="N12" s="1009"/>
      <c r="O12" s="1009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15.75" x14ac:dyDescent="0.25">
      <c r="A13" s="1000"/>
      <c r="B13" s="368"/>
      <c r="C13" s="1248" t="s">
        <v>547</v>
      </c>
      <c r="D13" s="1249"/>
      <c r="E13" s="1249"/>
      <c r="F13" s="1249"/>
      <c r="G13" s="1249"/>
      <c r="H13" s="1250"/>
      <c r="I13" s="368"/>
      <c r="J13" s="1009"/>
      <c r="K13" s="1009"/>
      <c r="L13" s="1009"/>
      <c r="M13" s="1009"/>
      <c r="N13" s="1009"/>
      <c r="O13" s="1009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ht="15.75" x14ac:dyDescent="0.25">
      <c r="A14" s="1000"/>
      <c r="B14" s="368"/>
      <c r="C14" s="1251" t="s">
        <v>548</v>
      </c>
      <c r="D14" s="1252"/>
      <c r="E14" s="1252"/>
      <c r="F14" s="1252"/>
      <c r="G14" s="1252"/>
      <c r="H14" s="1253"/>
      <c r="I14" s="368"/>
      <c r="J14" s="1009"/>
      <c r="K14" s="1009"/>
      <c r="L14" s="1009"/>
      <c r="M14" s="1009"/>
      <c r="N14" s="1009"/>
      <c r="O14" s="1009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ht="15.75" x14ac:dyDescent="0.25">
      <c r="A15" s="1000"/>
      <c r="B15" s="368"/>
      <c r="C15" s="1254" t="s">
        <v>549</v>
      </c>
      <c r="D15" s="1255"/>
      <c r="E15" s="1255"/>
      <c r="F15" s="1255"/>
      <c r="G15" s="1255"/>
      <c r="H15" s="1256"/>
      <c r="I15" s="368"/>
      <c r="J15" s="1009"/>
      <c r="K15" s="1009"/>
      <c r="L15" s="1009"/>
      <c r="M15" s="1009"/>
      <c r="N15" s="1009"/>
      <c r="O15" s="1009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ht="16.5" thickBot="1" x14ac:dyDescent="0.3">
      <c r="A16" s="1000"/>
      <c r="B16" s="368"/>
      <c r="C16" s="1257" t="s">
        <v>550</v>
      </c>
      <c r="D16" s="1258"/>
      <c r="E16" s="1258"/>
      <c r="F16" s="1258"/>
      <c r="G16" s="1258"/>
      <c r="H16" s="1259"/>
      <c r="I16" s="368"/>
      <c r="J16" s="1009"/>
      <c r="K16" s="1009"/>
      <c r="L16" s="1009"/>
      <c r="M16" s="1009"/>
      <c r="N16" s="1009"/>
      <c r="O16" s="1009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ht="16.5" thickBot="1" x14ac:dyDescent="0.3">
      <c r="A17" s="1000"/>
      <c r="B17" s="368"/>
      <c r="C17" s="362"/>
      <c r="D17" s="1003"/>
      <c r="E17" s="1003"/>
      <c r="F17" s="1003"/>
      <c r="G17" s="1004" t="str">
        <f>Contents!$C$14</f>
        <v>CDN $</v>
      </c>
      <c r="H17" s="1004" t="str">
        <f>Contents!$C$14</f>
        <v>CDN $</v>
      </c>
      <c r="I17" s="368"/>
      <c r="J17" s="1009"/>
      <c r="K17" s="1009"/>
      <c r="L17" s="1009"/>
      <c r="M17" s="1009"/>
      <c r="N17" s="1009"/>
      <c r="O17" s="1009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20.25" thickTop="1" thickBot="1" x14ac:dyDescent="0.3">
      <c r="A18" s="1002"/>
      <c r="B18" s="368"/>
      <c r="C18" s="1260" t="s">
        <v>551</v>
      </c>
      <c r="D18" s="1261"/>
      <c r="E18" s="1262" t="s">
        <v>466</v>
      </c>
      <c r="F18" s="1231"/>
      <c r="G18" s="369" t="s">
        <v>552</v>
      </c>
      <c r="H18" s="370" t="s">
        <v>553</v>
      </c>
      <c r="I18" s="368"/>
      <c r="J18" s="997"/>
      <c r="K18" s="997"/>
      <c r="L18" s="997"/>
      <c r="M18" s="997"/>
      <c r="N18" s="997"/>
      <c r="O18" s="997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15.75" x14ac:dyDescent="0.25">
      <c r="A19" s="1002"/>
      <c r="B19" s="368"/>
      <c r="C19" s="1246" t="s">
        <v>554</v>
      </c>
      <c r="D19" s="1247"/>
      <c r="E19" s="1247"/>
      <c r="F19" s="371" t="s">
        <v>555</v>
      </c>
      <c r="G19" s="715">
        <v>20411.75</v>
      </c>
      <c r="H19" s="716">
        <f>IF(PRIMARY_ACCOUNT_2a!$F$38&lt;&gt;"YES",IF(PRIMARY_ACCOUNT_2a!$H$37=PRIMARY_ACCOUNT_2a!$H$36,PRIMARY_ACCOUNT_2a!$H$37,0),0)+SECONDARY_ACCOUNTS_2b!$I$22+ASSET_DTL_5a!$G$19</f>
        <v>20898.38</v>
      </c>
      <c r="I19" s="368"/>
      <c r="J19" s="997"/>
      <c r="K19" s="997"/>
      <c r="L19" s="997"/>
      <c r="M19" s="997"/>
      <c r="N19" s="997"/>
      <c r="O19" s="997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15.75" x14ac:dyDescent="0.25">
      <c r="A20" s="1002"/>
      <c r="B20" s="357"/>
      <c r="C20" s="1238" t="s">
        <v>556</v>
      </c>
      <c r="D20" s="1239"/>
      <c r="E20" s="1239"/>
      <c r="F20" s="372" t="s">
        <v>557</v>
      </c>
      <c r="G20" s="717"/>
      <c r="H20" s="718">
        <f>IF(PRIMARY_ACCOUNT_2a!F38="YES",IF(PRIMARY_ACCOUNT_2a!$H$37=PRIMARY_ACCOUNT_2a!$H$36,PRIMARY_ACCOUNT_2a!$H$37,0),0)+SECONDARY_ACCOUNTS_2b!$I$23</f>
        <v>0</v>
      </c>
      <c r="I20" s="357"/>
      <c r="J20" s="997"/>
      <c r="K20" s="997"/>
      <c r="L20" s="997"/>
      <c r="M20" s="997"/>
      <c r="N20" s="997"/>
      <c r="O20" s="997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ht="15.75" x14ac:dyDescent="0.25">
      <c r="A21" s="1000"/>
      <c r="B21" s="357"/>
      <c r="C21" s="1238" t="s">
        <v>558</v>
      </c>
      <c r="D21" s="1239"/>
      <c r="E21" s="1239"/>
      <c r="F21" s="372" t="s">
        <v>559</v>
      </c>
      <c r="G21" s="719">
        <f>ASSET_DTL_5a!F35</f>
        <v>0</v>
      </c>
      <c r="H21" s="718">
        <f>ASSET_DTL_5a!G35</f>
        <v>0</v>
      </c>
      <c r="I21" s="357"/>
      <c r="J21" s="1009"/>
      <c r="K21" s="1009"/>
      <c r="L21" s="1009"/>
      <c r="M21" s="1009"/>
      <c r="N21" s="1009"/>
      <c r="O21" s="1009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15.75" x14ac:dyDescent="0.25">
      <c r="A22" s="1000"/>
      <c r="B22" s="357"/>
      <c r="C22" s="1238" t="s">
        <v>560</v>
      </c>
      <c r="D22" s="1239"/>
      <c r="E22" s="1239"/>
      <c r="F22" s="372" t="s">
        <v>491</v>
      </c>
      <c r="G22" s="719">
        <f>INVENTORY_DTL_6!M17</f>
        <v>0</v>
      </c>
      <c r="H22" s="718">
        <f>INVENTORY_DTL_6!M27</f>
        <v>0</v>
      </c>
      <c r="I22" s="357"/>
      <c r="J22" s="1009"/>
      <c r="K22" s="1009"/>
      <c r="L22" s="1009"/>
      <c r="M22" s="1009"/>
      <c r="N22" s="1009"/>
      <c r="O22" s="1009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15.75" x14ac:dyDescent="0.25">
      <c r="A23" s="1000"/>
      <c r="B23" s="368"/>
      <c r="C23" s="1238" t="s">
        <v>561</v>
      </c>
      <c r="D23" s="1239"/>
      <c r="E23" s="1239"/>
      <c r="F23" s="372" t="s">
        <v>494</v>
      </c>
      <c r="G23" s="719">
        <f>REGALIA_SALES_DTL_7!F32</f>
        <v>0</v>
      </c>
      <c r="H23" s="718">
        <f>REGALIA_SALES_DTL_7!I32</f>
        <v>0</v>
      </c>
      <c r="I23" s="368"/>
      <c r="J23" s="1009"/>
      <c r="K23" s="1009"/>
      <c r="L23" s="1009"/>
      <c r="M23" s="1009"/>
      <c r="N23" s="1009"/>
      <c r="O23" s="1009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15.75" x14ac:dyDescent="0.25">
      <c r="A24" s="1000"/>
      <c r="B24" s="368"/>
      <c r="C24" s="1238" t="s">
        <v>562</v>
      </c>
      <c r="D24" s="1239"/>
      <c r="E24" s="1239"/>
      <c r="F24" s="855" t="s">
        <v>511</v>
      </c>
      <c r="G24" s="720">
        <f>DEPR_DTL_8!I47 + REGALIA_SALES_DTL_7!F49 + REGALIA_SALES_DTL_7!F50 + REGALIA_SALES_DTL_7!F51</f>
        <v>0</v>
      </c>
      <c r="H24" s="721">
        <f>DEPR_DTL_8!J47</f>
        <v>0</v>
      </c>
      <c r="I24" s="368"/>
      <c r="J24" s="1009"/>
      <c r="K24" s="1009"/>
      <c r="L24" s="1009"/>
      <c r="M24" s="1009"/>
      <c r="N24" s="1009"/>
      <c r="O24" s="1009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15.75" x14ac:dyDescent="0.25">
      <c r="A25" s="1002"/>
      <c r="B25" s="368"/>
      <c r="C25" s="1238" t="s">
        <v>563</v>
      </c>
      <c r="D25" s="1239"/>
      <c r="E25" s="1239"/>
      <c r="F25" s="855" t="s">
        <v>511</v>
      </c>
      <c r="G25" s="720">
        <f ca="1">-1*(DEPR_DTL_8!K47+REGALIA_SALES_DTL_7!G49+REGALIA_SALES_DTL_7!G50+REGALIA_SALES_DTL_7!G51)</f>
        <v>0</v>
      </c>
      <c r="H25" s="721">
        <f ca="1">(DEPR_DTL_8!M47*-1)</f>
        <v>0</v>
      </c>
      <c r="I25" s="368"/>
      <c r="J25" s="997"/>
      <c r="K25" s="997"/>
      <c r="L25" s="997"/>
      <c r="M25" s="997"/>
      <c r="N25" s="997"/>
      <c r="O25" s="997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15.75" x14ac:dyDescent="0.25">
      <c r="A26" s="1002"/>
      <c r="B26" s="368"/>
      <c r="C26" s="1238" t="s">
        <v>564</v>
      </c>
      <c r="D26" s="1239"/>
      <c r="E26" s="1239"/>
      <c r="F26" s="855" t="s">
        <v>559</v>
      </c>
      <c r="G26" s="720">
        <f>ASSET_DTL_5a!F46</f>
        <v>0</v>
      </c>
      <c r="H26" s="721">
        <f>ASSET_DTL_5a!G46</f>
        <v>0</v>
      </c>
      <c r="I26" s="368"/>
      <c r="J26" s="997"/>
      <c r="K26" s="997"/>
      <c r="L26" s="997"/>
      <c r="M26" s="997"/>
      <c r="N26" s="997"/>
      <c r="O26" s="997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ht="16.5" thickBot="1" x14ac:dyDescent="0.3">
      <c r="A27" s="1002"/>
      <c r="B27" s="368"/>
      <c r="C27" s="1224" t="s">
        <v>565</v>
      </c>
      <c r="D27" s="1225"/>
      <c r="E27" s="1225"/>
      <c r="F27" s="855" t="s">
        <v>559</v>
      </c>
      <c r="G27" s="720">
        <f>ASSET_DTL_5a!F60</f>
        <v>0</v>
      </c>
      <c r="H27" s="721">
        <f>ASSET_DTL_5a!G60</f>
        <v>0</v>
      </c>
      <c r="I27" s="368"/>
      <c r="J27" s="997"/>
      <c r="K27" s="997"/>
      <c r="L27" s="997"/>
      <c r="M27" s="997"/>
      <c r="N27" s="997"/>
      <c r="O27" s="997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ht="19.5" thickBot="1" x14ac:dyDescent="0.3">
      <c r="A28" s="1002"/>
      <c r="B28" s="357"/>
      <c r="C28" s="373" t="s">
        <v>566</v>
      </c>
      <c r="D28" s="1005"/>
      <c r="E28" s="1244" t="s">
        <v>567</v>
      </c>
      <c r="F28" s="1245"/>
      <c r="G28" s="722">
        <f ca="1">SUM(G19:G27)</f>
        <v>20411.75</v>
      </c>
      <c r="H28" s="723">
        <f ca="1">SUM(H19:H27)</f>
        <v>20898.38</v>
      </c>
      <c r="I28" s="357"/>
      <c r="J28" s="997"/>
      <c r="K28" s="997"/>
      <c r="L28" s="997"/>
      <c r="M28" s="997"/>
      <c r="N28" s="997"/>
      <c r="O28" s="997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ht="16.5" thickTop="1" thickBot="1" x14ac:dyDescent="0.3">
      <c r="A29" s="1014"/>
      <c r="B29" s="357"/>
      <c r="C29" s="357"/>
      <c r="D29" s="357"/>
      <c r="E29" s="357"/>
      <c r="F29" s="357"/>
      <c r="G29" s="357"/>
      <c r="H29" s="357"/>
      <c r="I29" s="357"/>
      <c r="J29" s="1007"/>
      <c r="K29" s="1007"/>
      <c r="L29" s="1007"/>
      <c r="M29" s="1007"/>
      <c r="N29" s="1007"/>
      <c r="O29" s="1007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ht="20.25" thickTop="1" thickBot="1" x14ac:dyDescent="0.3">
      <c r="A30" s="1002"/>
      <c r="B30" s="13"/>
      <c r="C30" s="374" t="s">
        <v>568</v>
      </c>
      <c r="D30" s="375"/>
      <c r="E30" s="375"/>
      <c r="F30" s="376"/>
      <c r="G30" s="377"/>
      <c r="H30" s="378"/>
      <c r="I30" s="357"/>
      <c r="J30" s="1007"/>
      <c r="K30" s="1007"/>
      <c r="L30" s="1007"/>
      <c r="M30" s="1007"/>
      <c r="N30" s="1007"/>
      <c r="O30" s="1007"/>
      <c r="P30" s="1053" t="s">
        <v>79</v>
      </c>
      <c r="Q30" s="89"/>
      <c r="R30" s="89"/>
      <c r="S30" s="89"/>
      <c r="T30" s="1053" t="s">
        <v>79</v>
      </c>
    </row>
    <row r="31" spans="1:20" ht="15.75" x14ac:dyDescent="0.25">
      <c r="A31" s="1002"/>
      <c r="B31" s="357"/>
      <c r="C31" s="1236" t="s">
        <v>569</v>
      </c>
      <c r="D31" s="1237"/>
      <c r="E31" s="1237"/>
      <c r="F31" s="379" t="s">
        <v>496</v>
      </c>
      <c r="G31" s="717"/>
      <c r="H31" s="724">
        <f>NEWSLETTER_15!E16</f>
        <v>0</v>
      </c>
      <c r="I31" s="357"/>
      <c r="J31" s="1007"/>
      <c r="K31" s="1007"/>
      <c r="L31" s="1007"/>
      <c r="M31" s="1007"/>
      <c r="N31" s="1007"/>
      <c r="O31" s="1007"/>
      <c r="P31" s="1053" t="s">
        <v>80</v>
      </c>
      <c r="Q31" s="89"/>
      <c r="R31" s="89"/>
      <c r="S31" s="89"/>
      <c r="T31" s="1053" t="s">
        <v>80</v>
      </c>
    </row>
    <row r="32" spans="1:20" ht="15.75" x14ac:dyDescent="0.25">
      <c r="A32" s="1014"/>
      <c r="B32" s="364"/>
      <c r="C32" s="1238" t="s">
        <v>570</v>
      </c>
      <c r="D32" s="1239"/>
      <c r="E32" s="1239"/>
      <c r="F32" s="372" t="s">
        <v>571</v>
      </c>
      <c r="G32" s="719">
        <f>LIABILITY_DTL_5b!E31</f>
        <v>0</v>
      </c>
      <c r="H32" s="718">
        <f>LIABILITY_DTL_5b!F31</f>
        <v>0</v>
      </c>
      <c r="I32" s="364"/>
      <c r="J32" s="1007"/>
      <c r="K32" s="1007"/>
      <c r="L32" s="1007"/>
      <c r="M32" s="1007"/>
      <c r="N32" s="1007"/>
      <c r="O32" s="1007"/>
      <c r="P32" s="1053" t="s">
        <v>82</v>
      </c>
      <c r="Q32" s="89"/>
      <c r="R32" s="89"/>
      <c r="S32" s="89"/>
      <c r="T32" s="1053" t="s">
        <v>82</v>
      </c>
    </row>
    <row r="33" spans="1:20" ht="15.75" x14ac:dyDescent="0.25">
      <c r="A33" s="1002"/>
      <c r="B33" s="364"/>
      <c r="C33" s="1238" t="s">
        <v>572</v>
      </c>
      <c r="D33" s="1239"/>
      <c r="E33" s="1239"/>
      <c r="F33" s="372" t="s">
        <v>571</v>
      </c>
      <c r="G33" s="719">
        <f>LIABILITY_DTL_5b!E44</f>
        <v>0</v>
      </c>
      <c r="H33" s="718">
        <f>LIABILITY_DTL_5b!F44</f>
        <v>0</v>
      </c>
      <c r="I33" s="364"/>
      <c r="J33" s="1007"/>
      <c r="K33" s="1007"/>
      <c r="L33" s="1007"/>
      <c r="M33" s="1007"/>
      <c r="N33" s="1007"/>
      <c r="O33" s="1007"/>
      <c r="P33" s="1053" t="s">
        <v>83</v>
      </c>
      <c r="Q33" s="89"/>
      <c r="R33" s="89"/>
      <c r="S33" s="89"/>
      <c r="T33" s="1053" t="s">
        <v>83</v>
      </c>
    </row>
    <row r="34" spans="1:20" ht="16.5" thickBot="1" x14ac:dyDescent="0.3">
      <c r="A34" s="1002"/>
      <c r="B34" s="357"/>
      <c r="C34" s="1224" t="s">
        <v>573</v>
      </c>
      <c r="D34" s="1225"/>
      <c r="E34" s="1225"/>
      <c r="F34" s="855" t="s">
        <v>571</v>
      </c>
      <c r="G34" s="720">
        <f>LIABILITY_DTL_5b!E56</f>
        <v>0</v>
      </c>
      <c r="H34" s="721">
        <f>LIABILITY_DTL_5b!F56</f>
        <v>0</v>
      </c>
      <c r="I34" s="357"/>
      <c r="J34" s="1010"/>
      <c r="K34" s="1010"/>
      <c r="L34" s="1010"/>
      <c r="M34" s="1010"/>
      <c r="N34" s="1010"/>
      <c r="O34" s="1010"/>
      <c r="P34" s="1053" t="s">
        <v>84</v>
      </c>
      <c r="Q34" s="89"/>
      <c r="R34" s="89"/>
      <c r="S34" s="89"/>
      <c r="T34" s="1053" t="s">
        <v>84</v>
      </c>
    </row>
    <row r="35" spans="1:20" ht="19.5" thickBot="1" x14ac:dyDescent="0.3">
      <c r="A35" s="1002"/>
      <c r="B35" s="357"/>
      <c r="C35" s="1226" t="s">
        <v>574</v>
      </c>
      <c r="D35" s="1227"/>
      <c r="E35" s="1228" t="s">
        <v>575</v>
      </c>
      <c r="F35" s="1229"/>
      <c r="G35" s="722">
        <f>SUM(G31:G34)</f>
        <v>0</v>
      </c>
      <c r="H35" s="723">
        <f>SUM(H31:H34)</f>
        <v>0</v>
      </c>
      <c r="I35" s="357"/>
      <c r="J35" s="1010"/>
      <c r="K35" s="1011"/>
      <c r="L35" s="1011"/>
      <c r="M35" s="1011"/>
      <c r="N35" s="1011"/>
      <c r="O35" s="1011"/>
      <c r="P35" s="1053" t="s">
        <v>86</v>
      </c>
      <c r="Q35" s="89"/>
      <c r="R35" s="89"/>
      <c r="S35" s="89"/>
      <c r="T35" s="1053" t="s">
        <v>86</v>
      </c>
    </row>
    <row r="36" spans="1:20" ht="16.5" thickTop="1" thickBot="1" x14ac:dyDescent="0.3">
      <c r="A36" s="1002"/>
      <c r="B36" s="364"/>
      <c r="C36" s="13"/>
      <c r="D36" s="13"/>
      <c r="E36" s="13"/>
      <c r="F36" s="13"/>
      <c r="G36" s="13"/>
      <c r="H36" s="13"/>
      <c r="I36" s="364"/>
      <c r="J36" s="1011"/>
      <c r="K36" s="1011"/>
      <c r="L36" s="1011"/>
      <c r="M36" s="1011"/>
      <c r="N36" s="1011"/>
      <c r="O36" s="1011"/>
      <c r="P36" s="1053" t="s">
        <v>87</v>
      </c>
      <c r="Q36" s="89"/>
      <c r="R36" s="89"/>
      <c r="S36" s="89"/>
      <c r="T36" s="1053" t="s">
        <v>87</v>
      </c>
    </row>
    <row r="37" spans="1:20" ht="20.25" thickTop="1" thickBot="1" x14ac:dyDescent="0.3">
      <c r="A37" s="1000"/>
      <c r="B37" s="357"/>
      <c r="C37" s="1230" t="s">
        <v>576</v>
      </c>
      <c r="D37" s="1231"/>
      <c r="E37" s="380" t="s">
        <v>577</v>
      </c>
      <c r="F37" s="381"/>
      <c r="G37" s="725">
        <f ca="1">ROUND(G28-G35,2)</f>
        <v>20411.75</v>
      </c>
      <c r="H37" s="728">
        <f ca="1">ROUND(H28-H35,2)</f>
        <v>20898.38</v>
      </c>
      <c r="I37" s="357"/>
      <c r="J37" s="1009"/>
      <c r="K37" s="997"/>
      <c r="L37" s="997"/>
      <c r="M37" s="997"/>
      <c r="N37" s="997"/>
      <c r="O37" s="997"/>
      <c r="P37" s="1053" t="s">
        <v>89</v>
      </c>
      <c r="Q37" s="89"/>
      <c r="R37" s="89"/>
      <c r="S37" s="89"/>
      <c r="T37" s="1053" t="s">
        <v>88</v>
      </c>
    </row>
    <row r="38" spans="1:20" ht="19.5" thickBot="1" x14ac:dyDescent="0.3">
      <c r="A38" s="1001"/>
      <c r="B38" s="357"/>
      <c r="C38" s="382" t="s">
        <v>578</v>
      </c>
      <c r="D38" s="383" t="s">
        <v>579</v>
      </c>
      <c r="E38" s="383" t="s">
        <v>580</v>
      </c>
      <c r="F38" s="384" t="s">
        <v>312</v>
      </c>
      <c r="G38" s="726">
        <f ca="1">H37-G37</f>
        <v>486.63000000000102</v>
      </c>
      <c r="H38" s="1232" t="s">
        <v>581</v>
      </c>
      <c r="I38" s="357"/>
      <c r="J38" s="997"/>
      <c r="K38" s="997"/>
      <c r="L38" s="997"/>
      <c r="M38" s="997"/>
      <c r="N38" s="997"/>
      <c r="O38" s="997"/>
      <c r="P38" s="89"/>
      <c r="Q38" s="89"/>
      <c r="R38" s="89"/>
      <c r="S38" s="89"/>
      <c r="T38" s="1053" t="s">
        <v>89</v>
      </c>
    </row>
    <row r="39" spans="1:20" ht="19.5" thickBot="1" x14ac:dyDescent="0.3">
      <c r="A39" s="1002"/>
      <c r="B39" s="357"/>
      <c r="C39" s="385"/>
      <c r="D39" s="386" t="s">
        <v>582</v>
      </c>
      <c r="E39" s="386" t="s">
        <v>583</v>
      </c>
      <c r="F39" s="387" t="s">
        <v>584</v>
      </c>
      <c r="G39" s="727">
        <f ca="1">INCOME_4!J48</f>
        <v>486.63000000000102</v>
      </c>
      <c r="H39" s="1233"/>
      <c r="I39" s="357"/>
      <c r="J39" s="997"/>
      <c r="K39" s="997"/>
      <c r="L39" s="997"/>
      <c r="M39" s="997"/>
      <c r="N39" s="997"/>
      <c r="O39" s="997"/>
      <c r="Q39" s="89"/>
      <c r="R39" s="89"/>
      <c r="S39" s="89"/>
      <c r="T39" s="89"/>
    </row>
    <row r="40" spans="1:20" ht="16.5" thickTop="1" x14ac:dyDescent="0.25">
      <c r="A40" s="1000"/>
      <c r="B40" s="357"/>
      <c r="C40" s="1234"/>
      <c r="D40" s="1235"/>
      <c r="E40" s="1235"/>
      <c r="F40" s="1235"/>
      <c r="G40" s="1235"/>
      <c r="H40" s="1235"/>
      <c r="I40" s="357"/>
      <c r="J40" s="997"/>
      <c r="K40" s="997"/>
      <c r="L40" s="997"/>
      <c r="M40" s="997"/>
      <c r="N40" s="997"/>
      <c r="O40" s="997"/>
      <c r="P40" s="89"/>
      <c r="Q40" s="89"/>
      <c r="R40" s="89"/>
      <c r="S40" s="89"/>
      <c r="T40" s="962"/>
    </row>
    <row r="41" spans="1:20" ht="16.5" thickBot="1" x14ac:dyDescent="0.3">
      <c r="A41" s="1014"/>
      <c r="B41" s="388"/>
      <c r="C41" s="389" t="s">
        <v>537</v>
      </c>
      <c r="D41" s="362" t="s">
        <v>538</v>
      </c>
      <c r="E41" s="362" t="s">
        <v>539</v>
      </c>
      <c r="F41" s="362"/>
      <c r="G41" s="362"/>
      <c r="H41" s="390"/>
      <c r="I41" s="388"/>
      <c r="J41" s="997"/>
      <c r="K41" s="1009"/>
      <c r="L41" s="1009"/>
      <c r="M41" s="1009"/>
      <c r="N41" s="1009"/>
      <c r="O41" s="1009"/>
      <c r="P41" s="89"/>
      <c r="Q41" s="89"/>
      <c r="R41" s="89"/>
      <c r="S41" s="89"/>
      <c r="T41" s="89"/>
    </row>
    <row r="42" spans="1:20" ht="16.5" thickTop="1" x14ac:dyDescent="0.25">
      <c r="A42" s="1016"/>
      <c r="B42" s="357"/>
      <c r="C42" s="391" t="s">
        <v>540</v>
      </c>
      <c r="D42" s="360" t="str">
        <f>IF(Contents!$C$10="","",Contents!$C$10)</f>
        <v>Candace Collett</v>
      </c>
      <c r="E42" s="1240"/>
      <c r="F42" s="1241"/>
      <c r="G42" s="392" t="s">
        <v>541</v>
      </c>
      <c r="H42" s="393"/>
      <c r="I42" s="357"/>
      <c r="J42" s="1009"/>
      <c r="K42" s="996"/>
      <c r="L42" s="996"/>
      <c r="M42" s="996"/>
      <c r="N42" s="996"/>
      <c r="O42" s="996"/>
      <c r="P42" s="89"/>
      <c r="Q42" s="89"/>
      <c r="R42" s="89"/>
      <c r="S42" s="89"/>
      <c r="T42" s="89"/>
    </row>
    <row r="43" spans="1:20" ht="16.5" thickBot="1" x14ac:dyDescent="0.3">
      <c r="A43" s="1016"/>
      <c r="B43" s="368"/>
      <c r="C43" s="394" t="s">
        <v>542</v>
      </c>
      <c r="D43" s="361" t="str">
        <f>IF(Contents!$C$9="","",Contents!$C$9)</f>
        <v>Kristine Saxberg</v>
      </c>
      <c r="E43" s="1242"/>
      <c r="F43" s="1243"/>
      <c r="G43" s="395" t="s">
        <v>541</v>
      </c>
      <c r="H43" s="396"/>
      <c r="I43" s="368"/>
      <c r="J43" s="996"/>
      <c r="K43" s="997"/>
      <c r="L43" s="997"/>
      <c r="M43" s="997"/>
      <c r="N43" s="997"/>
      <c r="O43" s="997"/>
      <c r="P43" s="89"/>
      <c r="Q43" s="89"/>
      <c r="R43" s="89"/>
      <c r="S43" s="89"/>
      <c r="T43" s="89"/>
    </row>
    <row r="44" spans="1:20" ht="16.5" thickTop="1" x14ac:dyDescent="0.25">
      <c r="A44" s="1016"/>
      <c r="B44" s="368"/>
      <c r="C44" s="1221" t="s">
        <v>585</v>
      </c>
      <c r="D44" s="1222"/>
      <c r="E44" s="1222"/>
      <c r="F44" s="1222"/>
      <c r="G44" s="1222"/>
      <c r="H44" s="1222"/>
      <c r="I44" s="368"/>
      <c r="J44" s="997"/>
      <c r="K44" s="997"/>
      <c r="L44" s="997"/>
      <c r="M44" s="997"/>
      <c r="N44" s="997"/>
      <c r="O44" s="997"/>
      <c r="P44" s="89"/>
      <c r="Q44" s="89"/>
      <c r="R44" s="89"/>
      <c r="S44" s="89"/>
      <c r="T44" s="89"/>
    </row>
    <row r="45" spans="1:20" x14ac:dyDescent="0.25">
      <c r="A45" s="1016"/>
      <c r="B45" s="364"/>
      <c r="C45" s="1223" t="s">
        <v>586</v>
      </c>
      <c r="D45" s="1174"/>
      <c r="E45" s="1174"/>
      <c r="F45" s="1174"/>
      <c r="G45" s="1174"/>
      <c r="H45" s="1174"/>
      <c r="I45" s="364"/>
      <c r="J45" s="997"/>
      <c r="K45" s="997"/>
      <c r="L45" s="997"/>
      <c r="M45" s="997"/>
      <c r="N45" s="997"/>
      <c r="O45" s="997"/>
      <c r="P45" s="89"/>
      <c r="Q45" s="89"/>
      <c r="R45" s="89"/>
      <c r="S45" s="89"/>
      <c r="T45" s="89"/>
    </row>
    <row r="46" spans="1:20" x14ac:dyDescent="0.25">
      <c r="P46" s="89"/>
      <c r="Q46" s="89"/>
      <c r="R46" s="89"/>
      <c r="S46" s="89"/>
      <c r="T46" s="89"/>
    </row>
    <row r="47" spans="1:20" x14ac:dyDescent="0.25">
      <c r="S47" s="89"/>
    </row>
    <row r="48" spans="1:20" x14ac:dyDescent="0.25">
      <c r="S48" s="89"/>
    </row>
  </sheetData>
  <sheetProtection password="C8CD" sheet="1" objects="1" scenarios="1"/>
  <mergeCells count="34">
    <mergeCell ref="C3:H3"/>
    <mergeCell ref="C4:H4"/>
    <mergeCell ref="C7:H7"/>
    <mergeCell ref="C11:H11"/>
    <mergeCell ref="C12:H12"/>
    <mergeCell ref="C13:H13"/>
    <mergeCell ref="C14:H14"/>
    <mergeCell ref="C15:H15"/>
    <mergeCell ref="C16:H16"/>
    <mergeCell ref="C18:D18"/>
    <mergeCell ref="E18:F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E28:F28"/>
    <mergeCell ref="C31:E31"/>
    <mergeCell ref="C32:E32"/>
    <mergeCell ref="C33:E33"/>
    <mergeCell ref="E42:F42"/>
    <mergeCell ref="E43:F43"/>
    <mergeCell ref="C44:H44"/>
    <mergeCell ref="C45:H45"/>
    <mergeCell ref="C34:E34"/>
    <mergeCell ref="C35:D35"/>
    <mergeCell ref="E35:F35"/>
    <mergeCell ref="C37:D37"/>
    <mergeCell ref="H38:H39"/>
    <mergeCell ref="C40:H40"/>
  </mergeCells>
  <conditionalFormatting sqref="G38:G39">
    <cfRule type="expression" dxfId="24" priority="1" stopIfTrue="1">
      <formula>AND(OR($G$37&lt;&gt;0, $H$37&lt;&gt; 0), ROUND($G$38,2)=ROUND($G$39,2))</formula>
    </cfRule>
    <cfRule type="expression" dxfId="23" priority="2" stopIfTrue="1">
      <formula>AND(OR($G$37&lt;&gt;0, $H$37&lt;&gt; 0), ROUND($G$38,2)&lt;&gt;ROUND($G$39,2))</formula>
    </cfRule>
  </conditionalFormatting>
  <dataValidations count="1">
    <dataValidation type="decimal" operator="greaterThanOrEqual" allowBlank="1" showInputMessage="1" showErrorMessage="1" error="Enter a dollar amount greater than zero." sqref="G19:G20 G31">
      <formula1>0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8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52"/>
  <sheetViews>
    <sheetView showGridLines="0" showRowColHeaders="0" topLeftCell="A7" workbookViewId="0">
      <selection activeCell="H36" sqref="H36"/>
    </sheetView>
  </sheetViews>
  <sheetFormatPr defaultRowHeight="15" x14ac:dyDescent="0.25"/>
  <cols>
    <col min="1" max="3" width="3.7109375" style="1" customWidth="1"/>
    <col min="4" max="4" width="9.140625" style="1"/>
    <col min="5" max="5" width="28.7109375" style="1" customWidth="1"/>
    <col min="6" max="6" width="6.7109375" style="1" customWidth="1"/>
    <col min="7" max="10" width="15.28515625" style="1" customWidth="1"/>
    <col min="11" max="12" width="3.7109375" style="1" customWidth="1"/>
    <col min="13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98"/>
      <c r="B1" s="991"/>
      <c r="C1" s="999"/>
      <c r="D1" s="991"/>
      <c r="E1" s="991"/>
      <c r="F1" s="991"/>
      <c r="G1" s="991"/>
      <c r="H1" s="991"/>
      <c r="I1" s="991"/>
      <c r="J1" s="991"/>
      <c r="K1" s="991"/>
      <c r="L1" s="991"/>
      <c r="M1" s="991"/>
      <c r="N1" s="991"/>
      <c r="O1" s="991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991"/>
      <c r="B2" s="397"/>
      <c r="C2" s="891" t="str">
        <f>Contents!B59</f>
        <v>Version: AS XLV 3.1.2 MEDIUM locked LOCAL</v>
      </c>
      <c r="D2" s="397"/>
      <c r="E2" s="397"/>
      <c r="F2" s="397"/>
      <c r="G2" s="397"/>
      <c r="H2" s="397"/>
      <c r="I2" s="397"/>
      <c r="J2" s="397"/>
      <c r="K2" s="397"/>
      <c r="L2" s="991"/>
      <c r="M2" s="991"/>
      <c r="N2" s="991"/>
      <c r="O2" s="991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992"/>
      <c r="B3" s="398"/>
      <c r="C3" s="1292" t="str">
        <f>Contents!$E$3</f>
        <v>THE SOCIETY FOR CREATIVE ANACHRONISM, INC.</v>
      </c>
      <c r="D3" s="1292"/>
      <c r="E3" s="1292"/>
      <c r="F3" s="1292"/>
      <c r="G3" s="1292"/>
      <c r="H3" s="1292"/>
      <c r="I3" s="1292"/>
      <c r="J3" s="1292"/>
      <c r="K3" s="398"/>
      <c r="L3" s="992"/>
      <c r="M3" s="992"/>
      <c r="N3" s="992"/>
      <c r="O3" s="992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991"/>
      <c r="B4" s="398"/>
      <c r="C4" s="1292" t="str">
        <f>Contents!$E$4</f>
        <v>FINANCIAL REPORT</v>
      </c>
      <c r="D4" s="1292"/>
      <c r="E4" s="1292"/>
      <c r="F4" s="1292"/>
      <c r="G4" s="1292"/>
      <c r="H4" s="1292"/>
      <c r="I4" s="1292"/>
      <c r="J4" s="1292"/>
      <c r="K4" s="398"/>
      <c r="L4" s="991"/>
      <c r="M4" s="991"/>
      <c r="N4" s="991"/>
      <c r="O4" s="991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991"/>
      <c r="B5" s="397"/>
      <c r="C5" s="400"/>
      <c r="D5" s="397"/>
      <c r="E5" s="397"/>
      <c r="F5" s="397"/>
      <c r="G5" s="397"/>
      <c r="H5" s="397"/>
      <c r="I5" s="397"/>
      <c r="J5" s="397"/>
      <c r="K5" s="397"/>
      <c r="L5" s="991"/>
      <c r="M5" s="991"/>
      <c r="N5" s="991"/>
      <c r="O5" s="991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991"/>
      <c r="B6" s="397"/>
      <c r="C6" s="1293" t="str">
        <f>Contents!B58</f>
        <v>Branch:   Montengarde                                                             Period:  1/01/2017             to     12/31/2017            .</v>
      </c>
      <c r="D6" s="1293"/>
      <c r="E6" s="1293"/>
      <c r="F6" s="1293"/>
      <c r="G6" s="1293"/>
      <c r="H6" s="1293"/>
      <c r="I6" s="1293"/>
      <c r="J6" s="1293"/>
      <c r="K6" s="397"/>
      <c r="L6" s="991"/>
      <c r="M6" s="991"/>
      <c r="N6" s="991"/>
      <c r="O6" s="991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991"/>
      <c r="B7" s="397"/>
      <c r="C7" s="400"/>
      <c r="D7" s="397"/>
      <c r="E7" s="397"/>
      <c r="F7" s="397"/>
      <c r="G7" s="397"/>
      <c r="H7" s="397"/>
      <c r="I7" s="397"/>
      <c r="J7" s="397"/>
      <c r="K7" s="397"/>
      <c r="L7" s="991"/>
      <c r="M7" s="991"/>
      <c r="N7" s="991"/>
      <c r="O7" s="991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991"/>
      <c r="B8" s="397"/>
      <c r="C8" s="400"/>
      <c r="D8" s="401" t="s">
        <v>464</v>
      </c>
      <c r="E8" s="399"/>
      <c r="F8" s="399"/>
      <c r="G8" s="399"/>
      <c r="H8" s="399"/>
      <c r="I8" s="399"/>
      <c r="J8" s="399"/>
      <c r="K8" s="397"/>
      <c r="L8" s="991"/>
      <c r="M8" s="991"/>
      <c r="N8" s="991"/>
      <c r="O8" s="991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ht="15.75" thickBot="1" x14ac:dyDescent="0.3">
      <c r="A9" s="991"/>
      <c r="B9" s="397"/>
      <c r="C9" s="400"/>
      <c r="D9" s="397"/>
      <c r="E9" s="397"/>
      <c r="F9" s="397"/>
      <c r="G9" s="397"/>
      <c r="H9" s="397"/>
      <c r="I9" s="397"/>
      <c r="J9" s="701" t="str">
        <f>Contents!$C$14</f>
        <v>CDN $</v>
      </c>
      <c r="K9" s="397"/>
      <c r="L9" s="991"/>
      <c r="M9" s="991"/>
      <c r="N9" s="991"/>
      <c r="O9" s="991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ht="16.5" thickTop="1" thickBot="1" x14ac:dyDescent="0.3">
      <c r="A10" s="991"/>
      <c r="B10" s="397"/>
      <c r="C10" s="402" t="s">
        <v>465</v>
      </c>
      <c r="D10" s="403"/>
      <c r="E10" s="404"/>
      <c r="F10" s="405" t="s">
        <v>466</v>
      </c>
      <c r="G10" s="406"/>
      <c r="H10" s="407" t="s">
        <v>467</v>
      </c>
      <c r="I10" s="408" t="s">
        <v>468</v>
      </c>
      <c r="J10" s="409" t="s">
        <v>469</v>
      </c>
      <c r="K10" s="397"/>
      <c r="L10" s="991"/>
      <c r="M10" s="991"/>
      <c r="N10" s="991"/>
      <c r="O10" s="991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991"/>
      <c r="B11" s="397"/>
      <c r="C11" s="410" t="s">
        <v>470</v>
      </c>
      <c r="D11" s="1294" t="s">
        <v>471</v>
      </c>
      <c r="E11" s="1295"/>
      <c r="F11" s="411" t="s">
        <v>472</v>
      </c>
      <c r="G11" s="1297" t="s">
        <v>473</v>
      </c>
      <c r="H11" s="1298"/>
      <c r="I11" s="1299"/>
      <c r="J11" s="729">
        <f>INCOME_DTL_11a!E20</f>
        <v>0</v>
      </c>
      <c r="K11" s="397"/>
      <c r="L11" s="991"/>
      <c r="M11" s="991"/>
      <c r="N11" s="991"/>
      <c r="O11" s="991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x14ac:dyDescent="0.25">
      <c r="A12" s="991"/>
      <c r="B12" s="397"/>
      <c r="C12" s="412" t="s">
        <v>474</v>
      </c>
      <c r="D12" s="1296"/>
      <c r="E12" s="1296"/>
      <c r="F12" s="413" t="s">
        <v>472</v>
      </c>
      <c r="G12" s="1300" t="s">
        <v>475</v>
      </c>
      <c r="H12" s="1301"/>
      <c r="I12" s="1302"/>
      <c r="J12" s="730">
        <f>INCOME_DTL_11a!E30</f>
        <v>0</v>
      </c>
      <c r="K12" s="397"/>
      <c r="L12" s="991"/>
      <c r="M12" s="991"/>
      <c r="N12" s="991"/>
      <c r="O12" s="991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x14ac:dyDescent="0.25">
      <c r="A13" s="991"/>
      <c r="B13" s="397"/>
      <c r="C13" s="414">
        <v>2</v>
      </c>
      <c r="D13" s="415" t="s">
        <v>476</v>
      </c>
      <c r="E13" s="948"/>
      <c r="F13" s="413" t="s">
        <v>472</v>
      </c>
      <c r="G13" s="1282"/>
      <c r="H13" s="1283"/>
      <c r="I13" s="1284"/>
      <c r="J13" s="730">
        <f>INCOME_DTL_11a!E37</f>
        <v>432.96</v>
      </c>
      <c r="K13" s="397"/>
      <c r="L13" s="991"/>
      <c r="M13" s="991"/>
      <c r="N13" s="991"/>
      <c r="O13" s="991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x14ac:dyDescent="0.25">
      <c r="A14" s="991"/>
      <c r="B14" s="397"/>
      <c r="C14" s="416" t="s">
        <v>477</v>
      </c>
      <c r="D14" s="1285" t="s">
        <v>478</v>
      </c>
      <c r="E14" s="1286"/>
      <c r="F14" s="413" t="s">
        <v>472</v>
      </c>
      <c r="G14" s="1282" t="s">
        <v>479</v>
      </c>
      <c r="H14" s="1283"/>
      <c r="I14" s="1284"/>
      <c r="J14" s="730">
        <f>INCOME_DTL_11a!E52</f>
        <v>4011</v>
      </c>
      <c r="K14" s="397"/>
      <c r="L14" s="991"/>
      <c r="M14" s="991"/>
      <c r="N14" s="991"/>
      <c r="O14" s="991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x14ac:dyDescent="0.25">
      <c r="A15" s="991"/>
      <c r="B15" s="397"/>
      <c r="C15" s="417" t="s">
        <v>480</v>
      </c>
      <c r="D15" s="1287"/>
      <c r="E15" s="1287"/>
      <c r="F15" s="413" t="s">
        <v>481</v>
      </c>
      <c r="G15" s="1282" t="s">
        <v>482</v>
      </c>
      <c r="H15" s="1283"/>
      <c r="I15" s="1284"/>
      <c r="J15" s="730">
        <f>INCOME_DTL_11b!F37</f>
        <v>17810</v>
      </c>
      <c r="K15" s="397"/>
      <c r="L15" s="991"/>
      <c r="M15" s="991"/>
      <c r="N15" s="991"/>
      <c r="O15" s="991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991"/>
      <c r="B16" s="397"/>
      <c r="C16" s="416" t="s">
        <v>483</v>
      </c>
      <c r="D16" s="1285" t="s">
        <v>484</v>
      </c>
      <c r="E16" s="1288"/>
      <c r="F16" s="413" t="s">
        <v>485</v>
      </c>
      <c r="G16" s="1290" t="s">
        <v>486</v>
      </c>
      <c r="H16" s="1271"/>
      <c r="I16" s="1291"/>
      <c r="J16" s="730">
        <f>TRANSFER_IN_9!F38+TRANSFER_IN_9b!F32</f>
        <v>150</v>
      </c>
      <c r="K16" s="397"/>
      <c r="L16" s="991"/>
      <c r="M16" s="991"/>
      <c r="N16" s="991"/>
      <c r="O16" s="991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x14ac:dyDescent="0.25">
      <c r="A17" s="991"/>
      <c r="B17" s="397"/>
      <c r="C17" s="417" t="s">
        <v>487</v>
      </c>
      <c r="D17" s="1289"/>
      <c r="E17" s="1289"/>
      <c r="F17" s="413" t="s">
        <v>485</v>
      </c>
      <c r="G17" s="1290" t="s">
        <v>488</v>
      </c>
      <c r="H17" s="1271"/>
      <c r="I17" s="1291"/>
      <c r="J17" s="730">
        <f>TRANSFER_IN_9!F58+TRANSFER_IN_9b!F54</f>
        <v>0</v>
      </c>
      <c r="K17" s="397"/>
      <c r="L17" s="991"/>
      <c r="M17" s="991"/>
      <c r="N17" s="991"/>
      <c r="O17" s="991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15.75" thickBot="1" x14ac:dyDescent="0.3">
      <c r="A18" s="991"/>
      <c r="B18" s="397"/>
      <c r="C18" s="412">
        <v>5</v>
      </c>
      <c r="D18" s="1270" t="s">
        <v>489</v>
      </c>
      <c r="E18" s="1271"/>
      <c r="F18" s="1271"/>
      <c r="G18" s="1271"/>
      <c r="H18" s="1272"/>
      <c r="I18" s="1273"/>
      <c r="J18" s="731">
        <v>60.98</v>
      </c>
      <c r="K18" s="397"/>
      <c r="L18" s="991"/>
      <c r="M18" s="991"/>
      <c r="N18" s="991"/>
      <c r="O18" s="991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15.75" thickBot="1" x14ac:dyDescent="0.3">
      <c r="A19" s="991"/>
      <c r="B19" s="397"/>
      <c r="C19" s="416">
        <v>6</v>
      </c>
      <c r="D19" s="415" t="s">
        <v>490</v>
      </c>
      <c r="E19" s="419"/>
      <c r="F19" s="989" t="s">
        <v>491</v>
      </c>
      <c r="G19" s="418" t="s">
        <v>492</v>
      </c>
      <c r="H19" s="735">
        <f>INVENTORY_DTL_6!M30</f>
        <v>0</v>
      </c>
      <c r="I19" s="736">
        <f>INVENTORY_DTL_6!M29</f>
        <v>0</v>
      </c>
      <c r="J19" s="730">
        <f>H19-I19</f>
        <v>0</v>
      </c>
      <c r="K19" s="397"/>
      <c r="L19" s="991"/>
      <c r="M19" s="991"/>
      <c r="N19" s="991"/>
      <c r="O19" s="991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x14ac:dyDescent="0.25">
      <c r="A20" s="991"/>
      <c r="B20" s="397"/>
      <c r="C20" s="416">
        <v>7</v>
      </c>
      <c r="D20" s="419" t="s">
        <v>493</v>
      </c>
      <c r="E20" s="990"/>
      <c r="F20" s="989" t="s">
        <v>494</v>
      </c>
      <c r="G20" s="1274"/>
      <c r="H20" s="1275"/>
      <c r="I20" s="1276"/>
      <c r="J20" s="732">
        <f>REGALIA_SALES_DTL_7!I53</f>
        <v>0</v>
      </c>
      <c r="K20" s="397"/>
      <c r="L20" s="991"/>
      <c r="M20" s="991"/>
      <c r="N20" s="991"/>
      <c r="O20" s="991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ht="15.75" thickBot="1" x14ac:dyDescent="0.3">
      <c r="A21" s="991"/>
      <c r="B21" s="397"/>
      <c r="C21" s="414">
        <v>8</v>
      </c>
      <c r="D21" s="415" t="s">
        <v>495</v>
      </c>
      <c r="E21" s="415"/>
      <c r="F21" s="413" t="s">
        <v>496</v>
      </c>
      <c r="G21" s="1270"/>
      <c r="H21" s="1272"/>
      <c r="I21" s="1273"/>
      <c r="J21" s="730">
        <f>NEWSLETTER_15!E17</f>
        <v>0</v>
      </c>
      <c r="K21" s="397"/>
      <c r="L21" s="991"/>
      <c r="M21" s="991"/>
      <c r="N21" s="991"/>
      <c r="O21" s="991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15.75" thickBot="1" x14ac:dyDescent="0.3">
      <c r="A22" s="993"/>
      <c r="B22" s="397"/>
      <c r="C22" s="414">
        <v>9</v>
      </c>
      <c r="D22" s="415" t="s">
        <v>497</v>
      </c>
      <c r="E22" s="415"/>
      <c r="F22" s="413" t="s">
        <v>481</v>
      </c>
      <c r="G22" s="418" t="s">
        <v>492</v>
      </c>
      <c r="H22" s="735">
        <f>INCOME_DTL_11b!D47</f>
        <v>0</v>
      </c>
      <c r="I22" s="736">
        <f>INCOME_DTL_11b!E47</f>
        <v>0</v>
      </c>
      <c r="J22" s="730">
        <f>H22-I22</f>
        <v>0</v>
      </c>
      <c r="K22" s="397"/>
      <c r="L22" s="993"/>
      <c r="M22" s="993"/>
      <c r="N22" s="993"/>
      <c r="O22" s="993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15.75" thickBot="1" x14ac:dyDescent="0.3">
      <c r="A23" s="994"/>
      <c r="B23" s="397"/>
      <c r="C23" s="420">
        <v>10</v>
      </c>
      <c r="D23" s="421" t="s">
        <v>498</v>
      </c>
      <c r="E23" s="421"/>
      <c r="F23" s="422" t="s">
        <v>481</v>
      </c>
      <c r="G23" s="1277"/>
      <c r="H23" s="1278"/>
      <c r="I23" s="1279"/>
      <c r="J23" s="733">
        <f>INCOME_DTL_11b!F57</f>
        <v>0</v>
      </c>
      <c r="K23" s="397"/>
      <c r="L23" s="994"/>
      <c r="M23" s="994"/>
      <c r="N23" s="994"/>
      <c r="O23" s="994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ht="15.75" thickBot="1" x14ac:dyDescent="0.3">
      <c r="A24" s="991"/>
      <c r="B24" s="423"/>
      <c r="C24" s="424">
        <v>11</v>
      </c>
      <c r="D24" s="425" t="s">
        <v>499</v>
      </c>
      <c r="E24" s="426"/>
      <c r="F24" s="426"/>
      <c r="G24" s="426"/>
      <c r="H24" s="426"/>
      <c r="I24" s="427" t="s">
        <v>500</v>
      </c>
      <c r="J24" s="734">
        <f>SUM(J11:J23)</f>
        <v>22464.94</v>
      </c>
      <c r="K24" s="423"/>
      <c r="L24" s="991"/>
      <c r="M24" s="991"/>
      <c r="N24" s="991"/>
      <c r="O24" s="991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ht="16.5" thickTop="1" thickBot="1" x14ac:dyDescent="0.3">
      <c r="A25" s="991"/>
      <c r="B25" s="428"/>
      <c r="C25" s="429"/>
      <c r="D25" s="1280"/>
      <c r="E25" s="1280"/>
      <c r="F25" s="1280"/>
      <c r="G25" s="1280"/>
      <c r="H25" s="1280"/>
      <c r="I25" s="1280"/>
      <c r="J25" s="430"/>
      <c r="K25" s="428"/>
      <c r="L25" s="991"/>
      <c r="M25" s="991"/>
      <c r="N25" s="991"/>
      <c r="O25" s="991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ht="22.5" thickTop="1" thickBot="1" x14ac:dyDescent="0.3">
      <c r="A26" s="991"/>
      <c r="B26" s="397"/>
      <c r="C26" s="402" t="s">
        <v>501</v>
      </c>
      <c r="D26" s="431"/>
      <c r="E26" s="432"/>
      <c r="F26" s="405" t="s">
        <v>466</v>
      </c>
      <c r="G26" s="433" t="s">
        <v>502</v>
      </c>
      <c r="H26" s="434" t="s">
        <v>503</v>
      </c>
      <c r="I26" s="435" t="s">
        <v>504</v>
      </c>
      <c r="J26" s="436" t="s">
        <v>505</v>
      </c>
      <c r="K26" s="437"/>
      <c r="L26" s="991"/>
      <c r="M26" s="991"/>
      <c r="N26" s="991"/>
      <c r="O26" s="991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x14ac:dyDescent="0.25">
      <c r="A27" s="991"/>
      <c r="B27" s="397"/>
      <c r="C27" s="416">
        <v>12</v>
      </c>
      <c r="D27" s="438" t="s">
        <v>506</v>
      </c>
      <c r="E27" s="438"/>
      <c r="F27" s="439" t="s">
        <v>507</v>
      </c>
      <c r="G27" s="737"/>
      <c r="H27" s="738">
        <f>SUMIF(EXPENSE_DTL_12a!C12:C22,"AR",EXPENSE_DTL_12a!F12:F22)</f>
        <v>0</v>
      </c>
      <c r="I27" s="739"/>
      <c r="J27" s="740">
        <f t="shared" ref="J27:J41" si="0">SUM(G27:I27)</f>
        <v>0</v>
      </c>
      <c r="K27" s="397"/>
      <c r="L27" s="991"/>
      <c r="M27" s="991"/>
      <c r="N27" s="991"/>
      <c r="O27" s="991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x14ac:dyDescent="0.25">
      <c r="A28" s="991"/>
      <c r="B28" s="397"/>
      <c r="C28" s="416">
        <v>13</v>
      </c>
      <c r="D28" s="419" t="s">
        <v>508</v>
      </c>
      <c r="E28" s="419"/>
      <c r="F28" s="440" t="s">
        <v>507</v>
      </c>
      <c r="G28" s="741">
        <f>SUMIF(EXPENSE_DTL_12a!C27:C38,"OA",EXPENSE_DTL_12a!F27:F38)</f>
        <v>0</v>
      </c>
      <c r="H28" s="742">
        <f>SUMIF(EXPENSE_DTL_12a!C27:C38,"AR",EXPENSE_DTL_12a!F27:F38)</f>
        <v>0</v>
      </c>
      <c r="I28" s="743">
        <f>SUMIF(EXPENSE_DTL_12a!C27:C38,"FR",EXPENSE_DTL_12a!F27:F38)</f>
        <v>0</v>
      </c>
      <c r="J28" s="732">
        <f t="shared" si="0"/>
        <v>0</v>
      </c>
      <c r="K28" s="397"/>
      <c r="L28" s="991"/>
      <c r="M28" s="991"/>
      <c r="N28" s="991"/>
      <c r="O28" s="991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x14ac:dyDescent="0.25">
      <c r="A29" s="991"/>
      <c r="B29" s="397"/>
      <c r="C29" s="416">
        <v>14</v>
      </c>
      <c r="D29" s="419" t="s">
        <v>509</v>
      </c>
      <c r="E29" s="419"/>
      <c r="F29" s="440"/>
      <c r="G29" s="744">
        <v>294.54000000000002</v>
      </c>
      <c r="H29" s="745"/>
      <c r="I29" s="746"/>
      <c r="J29" s="732">
        <f t="shared" si="0"/>
        <v>294.54000000000002</v>
      </c>
      <c r="K29" s="397"/>
      <c r="L29" s="991"/>
      <c r="M29" s="991"/>
      <c r="N29" s="991"/>
      <c r="O29" s="991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x14ac:dyDescent="0.25">
      <c r="A30" s="991"/>
      <c r="B30" s="397"/>
      <c r="C30" s="416">
        <v>15</v>
      </c>
      <c r="D30" s="419" t="s">
        <v>510</v>
      </c>
      <c r="E30" s="419"/>
      <c r="F30" s="441" t="s">
        <v>511</v>
      </c>
      <c r="G30" s="741">
        <f>SUMIF(DEPR_DTL_8!$D14:$D23,"OA",DEPR_DTL_8!$L14:$L23)+SUMIF(DEPR_DTL_8!$D32:$D41,"OA",DEPR_DTL_8!$L32:$L41)</f>
        <v>0</v>
      </c>
      <c r="H30" s="742">
        <f ca="1">SUMIF(DEPR_DTL_8!$D14:$D23,"AR",DEPR_DTL_8!$L14:$L23)+SUMIF(DEPR_DTL_8!$D32:$D41,"AR",DEPR_DTL_8!$L32:$L41)</f>
        <v>0</v>
      </c>
      <c r="I30" s="743">
        <f>SUMIF(DEPR_DTL_8!$D14:$D23,"FR",DEPR_DTL_8!$L14:$L23)+SUMIF(DEPR_DTL_8!$D32:$D41,"FR",DEPR_DTL_8!$L32:$L41)</f>
        <v>0</v>
      </c>
      <c r="J30" s="732">
        <f t="shared" ca="1" si="0"/>
        <v>0</v>
      </c>
      <c r="K30" s="397"/>
      <c r="L30" s="991"/>
      <c r="M30" s="991"/>
      <c r="N30" s="991"/>
      <c r="O30" s="991"/>
      <c r="P30" s="1053" t="s">
        <v>79</v>
      </c>
      <c r="Q30" s="89"/>
      <c r="R30" s="89"/>
      <c r="S30" s="89"/>
      <c r="T30" s="1053" t="s">
        <v>79</v>
      </c>
    </row>
    <row r="31" spans="1:20" x14ac:dyDescent="0.25">
      <c r="A31" s="991"/>
      <c r="B31" s="397"/>
      <c r="C31" s="416">
        <v>16</v>
      </c>
      <c r="D31" s="419" t="s">
        <v>512</v>
      </c>
      <c r="E31" s="419"/>
      <c r="F31" s="440"/>
      <c r="G31" s="744"/>
      <c r="H31" s="745">
        <v>1895.21</v>
      </c>
      <c r="I31" s="746"/>
      <c r="J31" s="732">
        <f t="shared" si="0"/>
        <v>1895.21</v>
      </c>
      <c r="K31" s="397"/>
      <c r="L31" s="991"/>
      <c r="M31" s="991"/>
      <c r="N31" s="991"/>
      <c r="O31" s="991"/>
      <c r="P31" s="1053" t="s">
        <v>80</v>
      </c>
      <c r="Q31" s="89"/>
      <c r="R31" s="89"/>
      <c r="S31" s="89"/>
      <c r="T31" s="1053" t="s">
        <v>80</v>
      </c>
    </row>
    <row r="32" spans="1:20" x14ac:dyDescent="0.25">
      <c r="A32" s="991"/>
      <c r="B32" s="397"/>
      <c r="C32" s="416">
        <v>17</v>
      </c>
      <c r="D32" s="419" t="s">
        <v>513</v>
      </c>
      <c r="E32" s="419"/>
      <c r="F32" s="440" t="s">
        <v>507</v>
      </c>
      <c r="G32" s="741">
        <f>SUMIF(EXPENSE_DTL_12a!C43:C54,"OA",EXPENSE_DTL_12a!F43:F54)</f>
        <v>0</v>
      </c>
      <c r="H32" s="742">
        <f>SUMIF(EXPENSE_DTL_12a!C43:C54,"AR",EXPENSE_DTL_12a!F43:F54)</f>
        <v>0</v>
      </c>
      <c r="I32" s="743">
        <f>SUMIF(EXPENSE_DTL_12a!C43:C54,"FR",EXPENSE_DTL_12a!F43:F54)</f>
        <v>0</v>
      </c>
      <c r="J32" s="732">
        <f t="shared" si="0"/>
        <v>0</v>
      </c>
      <c r="K32" s="397"/>
      <c r="L32" s="991"/>
      <c r="M32" s="991"/>
      <c r="N32" s="991"/>
      <c r="O32" s="991"/>
      <c r="P32" s="1053" t="s">
        <v>82</v>
      </c>
      <c r="Q32" s="89"/>
      <c r="R32" s="89"/>
      <c r="S32" s="89"/>
      <c r="T32" s="1053" t="s">
        <v>82</v>
      </c>
    </row>
    <row r="33" spans="1:20" x14ac:dyDescent="0.25">
      <c r="A33" s="991"/>
      <c r="B33" s="397"/>
      <c r="C33" s="416">
        <v>18</v>
      </c>
      <c r="D33" s="419" t="s">
        <v>514</v>
      </c>
      <c r="E33" s="419"/>
      <c r="F33" s="440"/>
      <c r="G33" s="744"/>
      <c r="H33" s="745">
        <v>3897.2</v>
      </c>
      <c r="I33" s="746"/>
      <c r="J33" s="732">
        <f t="shared" si="0"/>
        <v>3897.2</v>
      </c>
      <c r="K33" s="397"/>
      <c r="L33" s="991"/>
      <c r="M33" s="991"/>
      <c r="N33" s="991"/>
      <c r="O33" s="991"/>
      <c r="P33" s="1053" t="s">
        <v>83</v>
      </c>
      <c r="Q33" s="89"/>
      <c r="R33" s="89"/>
      <c r="S33" s="89"/>
      <c r="T33" s="1053" t="s">
        <v>83</v>
      </c>
    </row>
    <row r="34" spans="1:20" x14ac:dyDescent="0.25">
      <c r="A34" s="991"/>
      <c r="B34" s="397"/>
      <c r="C34" s="416">
        <v>19</v>
      </c>
      <c r="D34" s="419" t="s">
        <v>515</v>
      </c>
      <c r="E34" s="419"/>
      <c r="F34" s="440"/>
      <c r="G34" s="744">
        <v>1071.93</v>
      </c>
      <c r="H34" s="745">
        <v>862.34</v>
      </c>
      <c r="I34" s="746"/>
      <c r="J34" s="732">
        <f t="shared" si="0"/>
        <v>1934.27</v>
      </c>
      <c r="K34" s="397"/>
      <c r="L34" s="991"/>
      <c r="M34" s="991"/>
      <c r="N34" s="991"/>
      <c r="O34" s="991"/>
      <c r="P34" s="1053" t="s">
        <v>84</v>
      </c>
      <c r="Q34" s="89"/>
      <c r="R34" s="89"/>
      <c r="S34" s="89"/>
      <c r="T34" s="1053" t="s">
        <v>84</v>
      </c>
    </row>
    <row r="35" spans="1:20" x14ac:dyDescent="0.25">
      <c r="A35" s="991"/>
      <c r="B35" s="397"/>
      <c r="C35" s="416">
        <v>20</v>
      </c>
      <c r="D35" s="419" t="s">
        <v>516</v>
      </c>
      <c r="E35" s="419"/>
      <c r="F35" s="440" t="s">
        <v>517</v>
      </c>
      <c r="G35" s="741">
        <v>0</v>
      </c>
      <c r="H35" s="742">
        <f>EXPENSE_DTL_12b!F22</f>
        <v>0</v>
      </c>
      <c r="I35" s="743">
        <v>0</v>
      </c>
      <c r="J35" s="732">
        <f t="shared" si="0"/>
        <v>0</v>
      </c>
      <c r="K35" s="397"/>
      <c r="L35" s="991"/>
      <c r="M35" s="991"/>
      <c r="N35" s="991"/>
      <c r="O35" s="991"/>
      <c r="P35" s="1053" t="s">
        <v>86</v>
      </c>
      <c r="Q35" s="89"/>
      <c r="R35" s="89"/>
      <c r="S35" s="89"/>
      <c r="T35" s="1053" t="s">
        <v>86</v>
      </c>
    </row>
    <row r="36" spans="1:20" x14ac:dyDescent="0.25">
      <c r="A36" s="991"/>
      <c r="B36" s="397"/>
      <c r="C36" s="416">
        <v>21</v>
      </c>
      <c r="D36" s="419" t="s">
        <v>518</v>
      </c>
      <c r="E36" s="419"/>
      <c r="F36" s="440"/>
      <c r="G36" s="744">
        <v>120</v>
      </c>
      <c r="H36" s="745">
        <v>7159</v>
      </c>
      <c r="I36" s="746"/>
      <c r="J36" s="732">
        <f t="shared" si="0"/>
        <v>7279</v>
      </c>
      <c r="K36" s="397"/>
      <c r="L36" s="991"/>
      <c r="M36" s="991"/>
      <c r="N36" s="991"/>
      <c r="O36" s="991"/>
      <c r="P36" s="1053" t="s">
        <v>87</v>
      </c>
      <c r="Q36" s="89"/>
      <c r="R36" s="89"/>
      <c r="S36" s="89"/>
      <c r="T36" s="1053" t="s">
        <v>87</v>
      </c>
    </row>
    <row r="37" spans="1:20" x14ac:dyDescent="0.25">
      <c r="A37" s="991"/>
      <c r="B37" s="397"/>
      <c r="C37" s="416">
        <v>22</v>
      </c>
      <c r="D37" s="419" t="s">
        <v>519</v>
      </c>
      <c r="E37" s="419"/>
      <c r="F37" s="440"/>
      <c r="G37" s="744"/>
      <c r="H37" s="745"/>
      <c r="I37" s="746"/>
      <c r="J37" s="732">
        <f t="shared" si="0"/>
        <v>0</v>
      </c>
      <c r="K37" s="397"/>
      <c r="L37" s="991"/>
      <c r="M37" s="991"/>
      <c r="N37" s="991"/>
      <c r="O37" s="991"/>
      <c r="P37" s="1053" t="s">
        <v>89</v>
      </c>
      <c r="Q37" s="89"/>
      <c r="R37" s="89"/>
      <c r="S37" s="89"/>
      <c r="T37" s="1053" t="s">
        <v>88</v>
      </c>
    </row>
    <row r="38" spans="1:20" x14ac:dyDescent="0.25">
      <c r="A38" s="991"/>
      <c r="B38" s="397"/>
      <c r="C38" s="416">
        <v>23</v>
      </c>
      <c r="D38" s="419" t="s">
        <v>520</v>
      </c>
      <c r="E38" s="419"/>
      <c r="F38" s="440"/>
      <c r="G38" s="744"/>
      <c r="H38" s="745"/>
      <c r="I38" s="746"/>
      <c r="J38" s="732">
        <f t="shared" si="0"/>
        <v>0</v>
      </c>
      <c r="K38" s="397"/>
      <c r="L38" s="991"/>
      <c r="M38" s="991"/>
      <c r="N38" s="991"/>
      <c r="O38" s="991"/>
      <c r="P38" s="89"/>
      <c r="Q38" s="89"/>
      <c r="R38" s="89"/>
      <c r="S38" s="89"/>
      <c r="T38" s="1053" t="s">
        <v>89</v>
      </c>
    </row>
    <row r="39" spans="1:20" x14ac:dyDescent="0.25">
      <c r="A39" s="991"/>
      <c r="B39" s="397"/>
      <c r="C39" s="416">
        <v>24</v>
      </c>
      <c r="D39" s="419" t="s">
        <v>521</v>
      </c>
      <c r="E39" s="419"/>
      <c r="F39" s="441" t="s">
        <v>494</v>
      </c>
      <c r="G39" s="741">
        <v>0</v>
      </c>
      <c r="H39" s="742">
        <f>REGALIA_SALES_DTL_7!H52</f>
        <v>0</v>
      </c>
      <c r="I39" s="743">
        <v>0</v>
      </c>
      <c r="J39" s="732">
        <f t="shared" si="0"/>
        <v>0</v>
      </c>
      <c r="K39" s="397"/>
      <c r="L39" s="991"/>
      <c r="M39" s="991"/>
      <c r="N39" s="991"/>
      <c r="O39" s="991"/>
      <c r="Q39" s="89"/>
      <c r="R39" s="89"/>
      <c r="S39" s="89"/>
      <c r="T39" s="89"/>
    </row>
    <row r="40" spans="1:20" x14ac:dyDescent="0.25">
      <c r="A40" s="991"/>
      <c r="B40" s="397"/>
      <c r="C40" s="416">
        <v>25</v>
      </c>
      <c r="D40" s="419" t="s">
        <v>522</v>
      </c>
      <c r="E40" s="419"/>
      <c r="F40" s="419"/>
      <c r="G40" s="744"/>
      <c r="H40" s="745"/>
      <c r="I40" s="746"/>
      <c r="J40" s="732">
        <f t="shared" si="0"/>
        <v>0</v>
      </c>
      <c r="K40" s="397"/>
      <c r="L40" s="991"/>
      <c r="M40" s="991"/>
      <c r="N40" s="991"/>
      <c r="O40" s="991"/>
      <c r="P40" s="89"/>
      <c r="Q40" s="89"/>
      <c r="R40" s="89"/>
      <c r="S40" s="89"/>
      <c r="T40" s="962"/>
    </row>
    <row r="41" spans="1:20" ht="15.75" thickBot="1" x14ac:dyDescent="0.3">
      <c r="A41" s="991"/>
      <c r="B41" s="397"/>
      <c r="C41" s="416">
        <v>26</v>
      </c>
      <c r="D41" s="419" t="s">
        <v>523</v>
      </c>
      <c r="E41" s="419"/>
      <c r="F41" s="419"/>
      <c r="G41" s="747"/>
      <c r="H41" s="745"/>
      <c r="I41" s="745"/>
      <c r="J41" s="732">
        <f t="shared" si="0"/>
        <v>0</v>
      </c>
      <c r="K41" s="397"/>
      <c r="L41" s="991"/>
      <c r="M41" s="995"/>
      <c r="N41" s="995"/>
      <c r="O41" s="995"/>
      <c r="P41" s="89"/>
      <c r="Q41" s="89"/>
      <c r="R41" s="89"/>
      <c r="S41" s="89"/>
      <c r="T41" s="89"/>
    </row>
    <row r="42" spans="1:20" ht="15.75" thickBot="1" x14ac:dyDescent="0.3">
      <c r="A42" s="991"/>
      <c r="B42" s="397"/>
      <c r="C42" s="442">
        <v>27</v>
      </c>
      <c r="D42" s="443" t="s">
        <v>524</v>
      </c>
      <c r="E42" s="444"/>
      <c r="F42" s="444"/>
      <c r="G42" s="748">
        <f>SUM(G27:G41)</f>
        <v>1486.47</v>
      </c>
      <c r="H42" s="749">
        <f ca="1">SUM(H27:H41)</f>
        <v>13813.75</v>
      </c>
      <c r="I42" s="749">
        <f>SUM(I27:I41)</f>
        <v>0</v>
      </c>
      <c r="J42" s="750">
        <f ca="1">SUM(J27:J41)</f>
        <v>15300.22</v>
      </c>
      <c r="K42" s="397"/>
      <c r="L42" s="991"/>
      <c r="M42" s="991"/>
      <c r="N42" s="991"/>
      <c r="O42" s="991"/>
      <c r="P42" s="89"/>
      <c r="Q42" s="89"/>
      <c r="R42" s="89"/>
      <c r="S42" s="89"/>
      <c r="T42" s="89"/>
    </row>
    <row r="43" spans="1:20" x14ac:dyDescent="0.25">
      <c r="A43" s="991"/>
      <c r="B43" s="397"/>
      <c r="C43" s="412">
        <v>28</v>
      </c>
      <c r="D43" s="445" t="s">
        <v>525</v>
      </c>
      <c r="E43" s="446"/>
      <c r="F43" s="446"/>
      <c r="G43" s="447"/>
      <c r="H43" s="447"/>
      <c r="I43" s="448" t="s">
        <v>517</v>
      </c>
      <c r="J43" s="740">
        <f>EXPENSE_DTL_12b!F42</f>
        <v>0</v>
      </c>
      <c r="K43" s="397"/>
      <c r="L43" s="991"/>
      <c r="M43" s="991"/>
      <c r="N43" s="991"/>
      <c r="O43" s="991"/>
      <c r="P43" s="89"/>
      <c r="Q43" s="89"/>
      <c r="R43" s="89"/>
      <c r="S43" s="89"/>
      <c r="T43" s="89"/>
    </row>
    <row r="44" spans="1:20" x14ac:dyDescent="0.25">
      <c r="A44" s="991"/>
      <c r="B44" s="397"/>
      <c r="C44" s="416">
        <v>29</v>
      </c>
      <c r="D44" s="1270" t="s">
        <v>526</v>
      </c>
      <c r="E44" s="1281"/>
      <c r="F44" s="1281"/>
      <c r="G44" s="1281"/>
      <c r="H44" s="1281"/>
      <c r="I44" s="450" t="s">
        <v>517</v>
      </c>
      <c r="J44" s="732">
        <f>EXPENSE_DTL_12b!F56</f>
        <v>68.42</v>
      </c>
      <c r="K44" s="397"/>
      <c r="L44" s="991"/>
      <c r="M44" s="991"/>
      <c r="N44" s="991"/>
      <c r="O44" s="991"/>
      <c r="P44" s="89"/>
      <c r="Q44" s="89"/>
      <c r="R44" s="89"/>
      <c r="S44" s="89"/>
      <c r="T44" s="89"/>
    </row>
    <row r="45" spans="1:20" x14ac:dyDescent="0.25">
      <c r="A45" s="991"/>
      <c r="B45" s="397"/>
      <c r="C45" s="416" t="s">
        <v>527</v>
      </c>
      <c r="D45" s="1265" t="s">
        <v>528</v>
      </c>
      <c r="E45" s="1266"/>
      <c r="F45" s="1266"/>
      <c r="G45" s="418"/>
      <c r="H45" s="451" t="s">
        <v>529</v>
      </c>
      <c r="I45" s="452" t="s">
        <v>530</v>
      </c>
      <c r="J45" s="730">
        <f>TRANSFER_OUT_10!F25+TRANSFER_OUT_10b!F28</f>
        <v>6609.67</v>
      </c>
      <c r="K45" s="397"/>
      <c r="L45" s="991"/>
      <c r="M45" s="991"/>
      <c r="N45" s="991"/>
      <c r="O45" s="991"/>
      <c r="P45" s="89"/>
      <c r="Q45" s="89"/>
      <c r="R45" s="89"/>
      <c r="S45" s="89"/>
      <c r="T45" s="89"/>
    </row>
    <row r="46" spans="1:20" ht="15.75" thickBot="1" x14ac:dyDescent="0.3">
      <c r="A46" s="993"/>
      <c r="B46" s="397"/>
      <c r="C46" s="412" t="s">
        <v>531</v>
      </c>
      <c r="D46" s="1267"/>
      <c r="E46" s="1268"/>
      <c r="F46" s="1268"/>
      <c r="G46" s="449"/>
      <c r="H46" s="453" t="s">
        <v>532</v>
      </c>
      <c r="I46" s="441" t="s">
        <v>530</v>
      </c>
      <c r="J46" s="740">
        <f>TRANSFER_OUT_10!F52+TRANSFER_OUT_10b!F42+TRANSFER_OUT_10b!F54</f>
        <v>0</v>
      </c>
      <c r="K46" s="397"/>
      <c r="L46" s="993"/>
      <c r="M46" s="993"/>
      <c r="N46" s="993"/>
      <c r="O46" s="993"/>
      <c r="P46" s="89"/>
      <c r="Q46" s="89"/>
      <c r="R46" s="89"/>
      <c r="S46" s="89"/>
      <c r="T46" s="89"/>
    </row>
    <row r="47" spans="1:20" ht="16.5" thickBot="1" x14ac:dyDescent="0.3">
      <c r="A47" s="1000"/>
      <c r="B47" s="423"/>
      <c r="C47" s="454">
        <v>31</v>
      </c>
      <c r="D47" s="455" t="s">
        <v>533</v>
      </c>
      <c r="E47" s="456"/>
      <c r="F47" s="456"/>
      <c r="G47" s="456"/>
      <c r="H47" s="456"/>
      <c r="I47" s="457" t="s">
        <v>534</v>
      </c>
      <c r="J47" s="751">
        <f ca="1">SUM(J42:J46)</f>
        <v>21978.309999999998</v>
      </c>
      <c r="K47" s="423"/>
      <c r="L47" s="995"/>
      <c r="M47" s="995"/>
      <c r="N47" s="995"/>
      <c r="O47" s="995"/>
      <c r="S47" s="89"/>
    </row>
    <row r="48" spans="1:20" ht="15.75" thickBot="1" x14ac:dyDescent="0.3">
      <c r="A48" s="1001"/>
      <c r="B48" s="423"/>
      <c r="C48" s="458">
        <v>32</v>
      </c>
      <c r="D48" s="459" t="s">
        <v>535</v>
      </c>
      <c r="E48" s="460"/>
      <c r="F48" s="460"/>
      <c r="G48" s="460"/>
      <c r="H48" s="460"/>
      <c r="I48" s="461" t="s">
        <v>536</v>
      </c>
      <c r="J48" s="752">
        <f ca="1">J24-J47</f>
        <v>486.63000000000102</v>
      </c>
      <c r="K48" s="423"/>
      <c r="L48" s="996"/>
      <c r="M48" s="996"/>
      <c r="N48" s="996"/>
      <c r="O48" s="996"/>
      <c r="S48" s="89"/>
    </row>
    <row r="49" spans="1:15" ht="17.25" thickTop="1" thickBot="1" x14ac:dyDescent="0.3">
      <c r="A49" s="1002"/>
      <c r="B49" s="368"/>
      <c r="C49" s="389" t="s">
        <v>537</v>
      </c>
      <c r="D49" s="362"/>
      <c r="E49" s="362" t="s">
        <v>538</v>
      </c>
      <c r="F49" s="362" t="s">
        <v>539</v>
      </c>
      <c r="G49" s="362"/>
      <c r="H49" s="390"/>
      <c r="I49" s="368"/>
      <c r="J49" s="126"/>
      <c r="K49" s="126"/>
      <c r="L49" s="997"/>
      <c r="M49" s="997"/>
      <c r="N49" s="997"/>
      <c r="O49" s="997"/>
    </row>
    <row r="50" spans="1:15" ht="16.5" thickTop="1" x14ac:dyDescent="0.25">
      <c r="A50" s="1002"/>
      <c r="B50" s="388"/>
      <c r="C50" s="462" t="s">
        <v>540</v>
      </c>
      <c r="D50" s="463"/>
      <c r="E50" s="360" t="str">
        <f>IF(Contents!$C$10="","",Contents!$C$10)</f>
        <v>Candace Collett</v>
      </c>
      <c r="F50" s="463"/>
      <c r="G50" s="464"/>
      <c r="H50" s="464"/>
      <c r="I50" s="465" t="s">
        <v>541</v>
      </c>
      <c r="J50" s="393"/>
      <c r="K50" s="104"/>
      <c r="L50" s="997"/>
      <c r="M50" s="997"/>
      <c r="N50" s="997"/>
      <c r="O50" s="997"/>
    </row>
    <row r="51" spans="1:15" ht="16.5" thickBot="1" x14ac:dyDescent="0.3">
      <c r="A51" s="991"/>
      <c r="B51" s="357"/>
      <c r="C51" s="466" t="s">
        <v>542</v>
      </c>
      <c r="D51" s="467"/>
      <c r="E51" s="361" t="str">
        <f>IF(Contents!$C$9="","",Contents!$C$9)</f>
        <v>Kristine Saxberg</v>
      </c>
      <c r="F51" s="467"/>
      <c r="G51" s="468"/>
      <c r="H51" s="468"/>
      <c r="I51" s="469" t="s">
        <v>541</v>
      </c>
      <c r="J51" s="396"/>
      <c r="K51" s="104"/>
      <c r="L51" s="991"/>
      <c r="M51" s="991"/>
      <c r="N51" s="991"/>
      <c r="O51" s="991"/>
    </row>
    <row r="52" spans="1:15" ht="15.75" thickTop="1" x14ac:dyDescent="0.25">
      <c r="A52" s="991"/>
      <c r="B52" s="357"/>
      <c r="C52" s="1269" t="s">
        <v>543</v>
      </c>
      <c r="D52" s="1215"/>
      <c r="E52" s="1215"/>
      <c r="F52" s="1215"/>
      <c r="G52" s="1215"/>
      <c r="H52" s="1215"/>
      <c r="I52" s="1215"/>
      <c r="J52" s="1215"/>
      <c r="K52" s="105"/>
      <c r="L52" s="991"/>
      <c r="M52" s="991"/>
      <c r="N52" s="991"/>
      <c r="O52" s="991"/>
    </row>
  </sheetData>
  <sheetProtection password="C8CD" sheet="1" objects="1" scenarios="1"/>
  <mergeCells count="21">
    <mergeCell ref="C3:J3"/>
    <mergeCell ref="C4:J4"/>
    <mergeCell ref="C6:J6"/>
    <mergeCell ref="D11:E12"/>
    <mergeCell ref="G11:I11"/>
    <mergeCell ref="G12:I12"/>
    <mergeCell ref="G13:I13"/>
    <mergeCell ref="D14:E15"/>
    <mergeCell ref="G14:I14"/>
    <mergeCell ref="G15:I15"/>
    <mergeCell ref="D16:E17"/>
    <mergeCell ref="G16:I16"/>
    <mergeCell ref="G17:I17"/>
    <mergeCell ref="D45:F46"/>
    <mergeCell ref="C52:J52"/>
    <mergeCell ref="D18:I18"/>
    <mergeCell ref="G20:I20"/>
    <mergeCell ref="G21:I21"/>
    <mergeCell ref="G23:I23"/>
    <mergeCell ref="D25:I25"/>
    <mergeCell ref="D44:H44"/>
  </mergeCells>
  <conditionalFormatting sqref="J43:J47 G27:J42 J11:J23 H19:I19 H22:I22">
    <cfRule type="cellIs" dxfId="22" priority="1" stopIfTrue="1" operator="lessThan">
      <formula>0</formula>
    </cfRule>
  </conditionalFormatting>
  <dataValidations count="2">
    <dataValidation type="decimal" operator="greaterThanOrEqual" allowBlank="1" showInputMessage="1" showErrorMessage="1" error="Enter a dollar amount." sqref="J18 G29:I29 G31:I31 G33:I34 G36:I38 G40:I41">
      <formula1>-999999999</formula1>
    </dataValidation>
    <dataValidation operator="greaterThan" allowBlank="1" showInputMessage="1" showErrorMessage="1" error="Enter a dollar amount greater than zero." sqref="J19 J22 G32:I32"/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93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63"/>
  <sheetViews>
    <sheetView showGridLines="0" showRowColHeaders="0" workbookViewId="0"/>
  </sheetViews>
  <sheetFormatPr defaultRowHeight="15" x14ac:dyDescent="0.25"/>
  <cols>
    <col min="1" max="2" width="3.7109375" style="1" customWidth="1"/>
    <col min="3" max="3" width="32.7109375" style="1" customWidth="1"/>
    <col min="4" max="4" width="18.7109375" style="1" customWidth="1"/>
    <col min="5" max="5" width="15.7109375" style="1" customWidth="1"/>
    <col min="6" max="7" width="18.7109375" style="1" customWidth="1"/>
    <col min="8" max="9" width="3.7109375" style="1" customWidth="1"/>
    <col min="10" max="15" width="0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27"/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921"/>
      <c r="B2" s="113"/>
      <c r="C2" s="891" t="str">
        <f>Contents!B59</f>
        <v>Version: AS XLV 3.1.2 MEDIUM locked LOCAL</v>
      </c>
      <c r="D2" s="356"/>
      <c r="E2" s="113"/>
      <c r="F2" s="113"/>
      <c r="G2" s="113"/>
      <c r="H2" s="113"/>
      <c r="I2" s="921"/>
      <c r="J2" s="921"/>
      <c r="K2" s="921"/>
      <c r="L2" s="921"/>
      <c r="M2" s="921"/>
      <c r="N2" s="921"/>
      <c r="O2" s="921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922"/>
      <c r="B3" s="533"/>
      <c r="C3" s="1339" t="str">
        <f>Contents!$E$3</f>
        <v>THE SOCIETY FOR CREATIVE ANACHRONISM, INC.</v>
      </c>
      <c r="D3" s="1339"/>
      <c r="E3" s="1339"/>
      <c r="F3" s="1339"/>
      <c r="G3" s="1339"/>
      <c r="H3" s="533"/>
      <c r="I3" s="922"/>
      <c r="J3" s="922"/>
      <c r="K3" s="922"/>
      <c r="L3" s="922"/>
      <c r="M3" s="922"/>
      <c r="N3" s="922"/>
      <c r="O3" s="922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921"/>
      <c r="B4" s="113"/>
      <c r="C4" s="1339" t="str">
        <f>Contents!$E$4</f>
        <v>FINANCIAL REPORT</v>
      </c>
      <c r="D4" s="1339"/>
      <c r="E4" s="1339"/>
      <c r="F4" s="1339"/>
      <c r="G4" s="1339"/>
      <c r="H4" s="113"/>
      <c r="I4" s="921"/>
      <c r="J4" s="921"/>
      <c r="K4" s="921"/>
      <c r="L4" s="921"/>
      <c r="M4" s="921"/>
      <c r="N4" s="921"/>
      <c r="O4" s="921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921"/>
      <c r="B5" s="113"/>
      <c r="C5" s="113"/>
      <c r="D5" s="113"/>
      <c r="E5" s="113"/>
      <c r="F5" s="113"/>
      <c r="G5" s="113"/>
      <c r="H5" s="113"/>
      <c r="I5" s="921"/>
      <c r="J5" s="921"/>
      <c r="K5" s="921"/>
      <c r="L5" s="921"/>
      <c r="M5" s="921"/>
      <c r="N5" s="921"/>
      <c r="O5" s="921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921"/>
      <c r="B6" s="113"/>
      <c r="C6" s="1340" t="str">
        <f>Contents!B58</f>
        <v>Branch:   Montengarde                                                             Period:  1/01/2017             to     12/31/2017            .</v>
      </c>
      <c r="D6" s="1340"/>
      <c r="E6" s="1340"/>
      <c r="F6" s="1340"/>
      <c r="G6" s="1340"/>
      <c r="H6" s="113"/>
      <c r="I6" s="921"/>
      <c r="J6" s="921"/>
      <c r="K6" s="921"/>
      <c r="L6" s="921"/>
      <c r="M6" s="921"/>
      <c r="N6" s="921"/>
      <c r="O6" s="921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921"/>
      <c r="B7" s="113"/>
      <c r="C7" s="113"/>
      <c r="D7" s="113"/>
      <c r="E7" s="113"/>
      <c r="F7" s="113"/>
      <c r="G7" s="113"/>
      <c r="H7" s="113"/>
      <c r="I7" s="921"/>
      <c r="J7" s="921"/>
      <c r="K7" s="921"/>
      <c r="L7" s="921"/>
      <c r="M7" s="921"/>
      <c r="N7" s="921"/>
      <c r="O7" s="921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921"/>
      <c r="B8" s="113"/>
      <c r="C8" s="1341" t="s">
        <v>455</v>
      </c>
      <c r="D8" s="1125"/>
      <c r="E8" s="1125"/>
      <c r="F8" s="1125"/>
      <c r="G8" s="1125"/>
      <c r="H8" s="113"/>
      <c r="I8" s="921"/>
      <c r="J8" s="921"/>
      <c r="K8" s="921"/>
      <c r="L8" s="921"/>
      <c r="M8" s="921"/>
      <c r="N8" s="921"/>
      <c r="O8" s="921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x14ac:dyDescent="0.25">
      <c r="A9" s="923"/>
      <c r="B9" s="127"/>
      <c r="C9" s="113"/>
      <c r="D9" s="113"/>
      <c r="E9" s="113"/>
      <c r="F9" s="113"/>
      <c r="G9" s="113"/>
      <c r="H9" s="127"/>
      <c r="I9" s="923"/>
      <c r="J9" s="923"/>
      <c r="K9" s="923"/>
      <c r="L9" s="923"/>
      <c r="M9" s="923"/>
      <c r="N9" s="923"/>
      <c r="O9" s="923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x14ac:dyDescent="0.25">
      <c r="A10" s="924"/>
      <c r="B10" s="127"/>
      <c r="C10" s="1342" t="s">
        <v>456</v>
      </c>
      <c r="D10" s="1215"/>
      <c r="E10" s="1215"/>
      <c r="F10" s="1215"/>
      <c r="G10" s="1215"/>
      <c r="H10" s="127"/>
      <c r="I10" s="924"/>
      <c r="J10" s="924"/>
      <c r="K10" s="924"/>
      <c r="L10" s="924"/>
      <c r="M10" s="924"/>
      <c r="N10" s="924"/>
      <c r="O10" s="924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924"/>
      <c r="B11" s="127"/>
      <c r="C11" s="1316" t="s">
        <v>457</v>
      </c>
      <c r="D11" s="1172"/>
      <c r="E11" s="1172"/>
      <c r="F11" s="1172"/>
      <c r="G11" s="1172"/>
      <c r="H11" s="127"/>
      <c r="I11" s="924"/>
      <c r="J11" s="924"/>
      <c r="K11" s="924"/>
      <c r="L11" s="924"/>
      <c r="M11" s="924"/>
      <c r="N11" s="924"/>
      <c r="O11" s="924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ht="15.75" thickBot="1" x14ac:dyDescent="0.3">
      <c r="A12" s="924"/>
      <c r="B12" s="127"/>
      <c r="C12" s="854" t="s">
        <v>458</v>
      </c>
      <c r="D12" s="985"/>
      <c r="E12" s="985"/>
      <c r="F12" s="985"/>
      <c r="G12" s="985"/>
      <c r="H12" s="127"/>
      <c r="I12" s="924"/>
      <c r="J12" s="924"/>
      <c r="K12" s="924"/>
      <c r="L12" s="924"/>
      <c r="M12" s="924"/>
      <c r="N12" s="924"/>
      <c r="O12" s="924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ht="16.5" thickTop="1" thickBot="1" x14ac:dyDescent="0.3">
      <c r="A13" s="924"/>
      <c r="B13" s="127"/>
      <c r="C13" s="1332" t="s">
        <v>459</v>
      </c>
      <c r="D13" s="1333"/>
      <c r="E13" s="1333"/>
      <c r="F13" s="1333"/>
      <c r="G13" s="1334"/>
      <c r="H13" s="127"/>
      <c r="I13" s="924"/>
      <c r="J13" s="924"/>
      <c r="K13" s="924"/>
      <c r="L13" s="924"/>
      <c r="M13" s="924"/>
      <c r="N13" s="924"/>
      <c r="O13" s="924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ht="15.75" thickBot="1" x14ac:dyDescent="0.3">
      <c r="A14" s="924"/>
      <c r="B14" s="127"/>
      <c r="C14" s="534" t="s">
        <v>460</v>
      </c>
      <c r="D14" s="535" t="s">
        <v>129</v>
      </c>
      <c r="E14" s="1335" t="s">
        <v>460</v>
      </c>
      <c r="F14" s="1336"/>
      <c r="G14" s="536" t="s">
        <v>129</v>
      </c>
      <c r="H14" s="127"/>
      <c r="I14" s="924"/>
      <c r="J14" s="924"/>
      <c r="K14" s="924"/>
      <c r="L14" s="924"/>
      <c r="M14" s="924"/>
      <c r="N14" s="924"/>
      <c r="O14" s="924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x14ac:dyDescent="0.25">
      <c r="A15" s="924"/>
      <c r="B15" s="127"/>
      <c r="C15" s="206"/>
      <c r="D15" s="704"/>
      <c r="E15" s="1337"/>
      <c r="F15" s="1338"/>
      <c r="G15" s="986"/>
      <c r="H15" s="106"/>
      <c r="I15" s="924"/>
      <c r="J15" s="924"/>
      <c r="K15" s="924"/>
      <c r="L15" s="924"/>
      <c r="M15" s="924"/>
      <c r="N15" s="924"/>
      <c r="O15" s="924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921"/>
      <c r="B16" s="127"/>
      <c r="C16" s="207"/>
      <c r="D16" s="705"/>
      <c r="E16" s="1326"/>
      <c r="F16" s="1327"/>
      <c r="G16" s="987"/>
      <c r="H16" s="106"/>
      <c r="I16" s="928"/>
      <c r="J16" s="928"/>
      <c r="K16" s="928"/>
      <c r="L16" s="928"/>
      <c r="M16" s="928"/>
      <c r="N16" s="928"/>
      <c r="O16" s="928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x14ac:dyDescent="0.25">
      <c r="A17" s="921"/>
      <c r="B17" s="113"/>
      <c r="C17" s="207"/>
      <c r="D17" s="705"/>
      <c r="E17" s="1326"/>
      <c r="F17" s="1327"/>
      <c r="G17" s="987"/>
      <c r="H17" s="113"/>
      <c r="I17" s="921"/>
      <c r="J17" s="921"/>
      <c r="K17" s="921"/>
      <c r="L17" s="921"/>
      <c r="M17" s="921"/>
      <c r="N17" s="921"/>
      <c r="O17" s="921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ht="15.75" thickBot="1" x14ac:dyDescent="0.3">
      <c r="A18" s="921"/>
      <c r="B18" s="113"/>
      <c r="C18" s="208"/>
      <c r="D18" s="871"/>
      <c r="E18" s="1328"/>
      <c r="F18" s="1329"/>
      <c r="G18" s="988"/>
      <c r="H18" s="113"/>
      <c r="I18" s="921"/>
      <c r="J18" s="921"/>
      <c r="K18" s="921"/>
      <c r="L18" s="921"/>
      <c r="M18" s="921"/>
      <c r="N18" s="921"/>
      <c r="O18" s="921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ht="15.75" thickBot="1" x14ac:dyDescent="0.3">
      <c r="A19" s="921"/>
      <c r="B19" s="113"/>
      <c r="C19" s="1330" t="s">
        <v>461</v>
      </c>
      <c r="D19" s="1331"/>
      <c r="E19" s="1331"/>
      <c r="F19" s="1331"/>
      <c r="G19" s="753">
        <f>SUM(D15:D18)+SUM(G15:G18)</f>
        <v>0</v>
      </c>
      <c r="H19" s="113"/>
      <c r="I19" s="921"/>
      <c r="J19" s="921"/>
      <c r="K19" s="921"/>
      <c r="L19" s="921"/>
      <c r="M19" s="921"/>
      <c r="N19" s="921"/>
      <c r="O19" s="921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ht="15.75" thickTop="1" x14ac:dyDescent="0.25">
      <c r="A20" s="921"/>
      <c r="B20" s="127"/>
      <c r="C20" s="113"/>
      <c r="D20" s="113"/>
      <c r="E20" s="113"/>
      <c r="F20" s="113"/>
      <c r="G20" s="113"/>
      <c r="H20" s="113"/>
      <c r="I20" s="921"/>
      <c r="J20" s="921"/>
      <c r="K20" s="921"/>
      <c r="L20" s="921"/>
      <c r="M20" s="921"/>
      <c r="N20" s="921"/>
      <c r="O20" s="921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x14ac:dyDescent="0.25">
      <c r="A21" s="921"/>
      <c r="B21" s="127"/>
      <c r="C21" s="1316" t="s">
        <v>250</v>
      </c>
      <c r="D21" s="1215"/>
      <c r="E21" s="1215"/>
      <c r="F21" s="1215"/>
      <c r="G21" s="1215"/>
      <c r="H21" s="113"/>
      <c r="I21" s="921"/>
      <c r="J21" s="921"/>
      <c r="K21" s="921"/>
      <c r="L21" s="921"/>
      <c r="M21" s="921"/>
      <c r="N21" s="921"/>
      <c r="O21" s="921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ht="15.75" thickBot="1" x14ac:dyDescent="0.3">
      <c r="A22" s="921"/>
      <c r="B22" s="113"/>
      <c r="C22" s="1316" t="s">
        <v>251</v>
      </c>
      <c r="D22" s="1172"/>
      <c r="E22" s="1172"/>
      <c r="F22" s="1172"/>
      <c r="G22" s="1172"/>
      <c r="H22" s="113"/>
      <c r="I22" s="921"/>
      <c r="J22" s="921"/>
      <c r="K22" s="921"/>
      <c r="L22" s="921"/>
      <c r="M22" s="921"/>
      <c r="N22" s="921"/>
      <c r="O22" s="921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ht="16.5" thickTop="1" thickBot="1" x14ac:dyDescent="0.3">
      <c r="A23" s="921"/>
      <c r="B23" s="113"/>
      <c r="C23" s="537" t="s">
        <v>252</v>
      </c>
      <c r="D23" s="1324" t="s">
        <v>236</v>
      </c>
      <c r="E23" s="1325"/>
      <c r="F23" s="538" t="s">
        <v>237</v>
      </c>
      <c r="G23" s="539" t="s">
        <v>238</v>
      </c>
      <c r="H23" s="113"/>
      <c r="I23" s="921"/>
      <c r="J23" s="921"/>
      <c r="K23" s="921"/>
      <c r="L23" s="921"/>
      <c r="M23" s="921"/>
      <c r="N23" s="921"/>
      <c r="O23" s="921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x14ac:dyDescent="0.25">
      <c r="A24" s="921"/>
      <c r="B24" s="113"/>
      <c r="C24" s="206"/>
      <c r="D24" s="1322"/>
      <c r="E24" s="1323"/>
      <c r="F24" s="754"/>
      <c r="G24" s="755"/>
      <c r="H24" s="113"/>
      <c r="I24" s="921"/>
      <c r="J24" s="921"/>
      <c r="K24" s="921"/>
      <c r="L24" s="921"/>
      <c r="M24" s="921"/>
      <c r="N24" s="921"/>
      <c r="O24" s="921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x14ac:dyDescent="0.25">
      <c r="A25" s="921"/>
      <c r="B25" s="113"/>
      <c r="C25" s="207"/>
      <c r="D25" s="1322"/>
      <c r="E25" s="1323"/>
      <c r="F25" s="754"/>
      <c r="G25" s="755"/>
      <c r="H25" s="113"/>
      <c r="I25" s="921"/>
      <c r="J25" s="921"/>
      <c r="K25" s="921"/>
      <c r="L25" s="921"/>
      <c r="M25" s="921"/>
      <c r="N25" s="921"/>
      <c r="O25" s="921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x14ac:dyDescent="0.25">
      <c r="A26" s="921"/>
      <c r="B26" s="113"/>
      <c r="C26" s="207"/>
      <c r="D26" s="1322"/>
      <c r="E26" s="1323"/>
      <c r="F26" s="754"/>
      <c r="G26" s="755"/>
      <c r="H26" s="113"/>
      <c r="I26" s="921"/>
      <c r="J26" s="921"/>
      <c r="K26" s="921"/>
      <c r="L26" s="921"/>
      <c r="M26" s="921"/>
      <c r="N26" s="921"/>
      <c r="O26" s="921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x14ac:dyDescent="0.25">
      <c r="A27" s="921"/>
      <c r="B27" s="113"/>
      <c r="C27" s="207"/>
      <c r="D27" s="1322"/>
      <c r="E27" s="1323"/>
      <c r="F27" s="754"/>
      <c r="G27" s="755"/>
      <c r="H27" s="113"/>
      <c r="I27" s="921"/>
      <c r="J27" s="921"/>
      <c r="K27" s="921"/>
      <c r="L27" s="921"/>
      <c r="M27" s="921"/>
      <c r="N27" s="921"/>
      <c r="O27" s="921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x14ac:dyDescent="0.25">
      <c r="A28" s="921"/>
      <c r="B28" s="113"/>
      <c r="C28" s="207"/>
      <c r="D28" s="1322"/>
      <c r="E28" s="1323"/>
      <c r="F28" s="754"/>
      <c r="G28" s="755"/>
      <c r="H28" s="113"/>
      <c r="I28" s="921"/>
      <c r="J28" s="921"/>
      <c r="K28" s="921"/>
      <c r="L28" s="921"/>
      <c r="M28" s="921"/>
      <c r="N28" s="921"/>
      <c r="O28" s="921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x14ac:dyDescent="0.25">
      <c r="A29" s="921"/>
      <c r="B29" s="113"/>
      <c r="C29" s="207"/>
      <c r="D29" s="1322"/>
      <c r="E29" s="1323"/>
      <c r="F29" s="754"/>
      <c r="G29" s="755"/>
      <c r="H29" s="113"/>
      <c r="I29" s="921"/>
      <c r="J29" s="921"/>
      <c r="K29" s="921"/>
      <c r="L29" s="921"/>
      <c r="M29" s="921"/>
      <c r="N29" s="921"/>
      <c r="O29" s="921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x14ac:dyDescent="0.25">
      <c r="A30" s="921"/>
      <c r="B30" s="113"/>
      <c r="C30" s="207"/>
      <c r="D30" s="1322"/>
      <c r="E30" s="1323"/>
      <c r="F30" s="754"/>
      <c r="G30" s="755"/>
      <c r="H30" s="113"/>
      <c r="I30" s="921"/>
      <c r="J30" s="921"/>
      <c r="K30" s="921"/>
      <c r="L30" s="921"/>
      <c r="M30" s="921"/>
      <c r="N30" s="921"/>
      <c r="O30" s="921"/>
      <c r="P30" s="1053" t="s">
        <v>79</v>
      </c>
      <c r="Q30" s="89"/>
      <c r="R30" s="89"/>
      <c r="S30" s="89"/>
      <c r="T30" s="1053" t="s">
        <v>79</v>
      </c>
    </row>
    <row r="31" spans="1:20" x14ac:dyDescent="0.25">
      <c r="A31" s="921"/>
      <c r="B31" s="113"/>
      <c r="C31" s="207"/>
      <c r="D31" s="1322"/>
      <c r="E31" s="1323"/>
      <c r="F31" s="754"/>
      <c r="G31" s="755"/>
      <c r="H31" s="113"/>
      <c r="I31" s="921"/>
      <c r="J31" s="921"/>
      <c r="K31" s="921"/>
      <c r="L31" s="921"/>
      <c r="M31" s="921"/>
      <c r="N31" s="921"/>
      <c r="O31" s="921"/>
      <c r="P31" s="1053" t="s">
        <v>80</v>
      </c>
      <c r="Q31" s="89"/>
      <c r="R31" s="89"/>
      <c r="S31" s="89"/>
      <c r="T31" s="1053" t="s">
        <v>80</v>
      </c>
    </row>
    <row r="32" spans="1:20" x14ac:dyDescent="0.25">
      <c r="A32" s="921"/>
      <c r="B32" s="113"/>
      <c r="C32" s="207"/>
      <c r="D32" s="1322"/>
      <c r="E32" s="1323"/>
      <c r="F32" s="754"/>
      <c r="G32" s="755"/>
      <c r="H32" s="113"/>
      <c r="I32" s="928"/>
      <c r="J32" s="928"/>
      <c r="K32" s="928"/>
      <c r="L32" s="928"/>
      <c r="M32" s="928"/>
      <c r="N32" s="928"/>
      <c r="O32" s="928"/>
      <c r="P32" s="1053" t="s">
        <v>82</v>
      </c>
      <c r="Q32" s="89"/>
      <c r="R32" s="89"/>
      <c r="S32" s="89"/>
      <c r="T32" s="1053" t="s">
        <v>82</v>
      </c>
    </row>
    <row r="33" spans="1:20" x14ac:dyDescent="0.25">
      <c r="A33" s="921"/>
      <c r="B33" s="113"/>
      <c r="C33" s="207"/>
      <c r="D33" s="1322"/>
      <c r="E33" s="1323"/>
      <c r="F33" s="754"/>
      <c r="G33" s="755"/>
      <c r="H33" s="113"/>
      <c r="I33" s="921"/>
      <c r="J33" s="921"/>
      <c r="K33" s="921"/>
      <c r="L33" s="921"/>
      <c r="M33" s="921"/>
      <c r="N33" s="921"/>
      <c r="O33" s="921"/>
      <c r="P33" s="1053" t="s">
        <v>83</v>
      </c>
      <c r="Q33" s="89"/>
      <c r="R33" s="89"/>
      <c r="S33" s="89"/>
      <c r="T33" s="1053" t="s">
        <v>83</v>
      </c>
    </row>
    <row r="34" spans="1:20" ht="15.75" thickBot="1" x14ac:dyDescent="0.3">
      <c r="A34" s="925"/>
      <c r="B34" s="113"/>
      <c r="C34" s="207"/>
      <c r="D34" s="1322"/>
      <c r="E34" s="1323"/>
      <c r="F34" s="754"/>
      <c r="G34" s="755"/>
      <c r="H34" s="540"/>
      <c r="I34" s="925"/>
      <c r="J34" s="925"/>
      <c r="K34" s="925"/>
      <c r="L34" s="925"/>
      <c r="M34" s="925"/>
      <c r="N34" s="925"/>
      <c r="O34" s="925"/>
      <c r="P34" s="1053" t="s">
        <v>84</v>
      </c>
      <c r="Q34" s="89"/>
      <c r="R34" s="89"/>
      <c r="S34" s="89"/>
      <c r="T34" s="1053" t="s">
        <v>84</v>
      </c>
    </row>
    <row r="35" spans="1:20" ht="15.75" thickBot="1" x14ac:dyDescent="0.3">
      <c r="A35" s="921"/>
      <c r="B35" s="113"/>
      <c r="C35" s="209"/>
      <c r="D35" s="160"/>
      <c r="E35" s="161" t="s">
        <v>239</v>
      </c>
      <c r="F35" s="756">
        <f>SUM(F24:F34)</f>
        <v>0</v>
      </c>
      <c r="G35" s="757">
        <f>SUM(G24:G34)</f>
        <v>0</v>
      </c>
      <c r="H35" s="113"/>
      <c r="I35" s="921"/>
      <c r="J35" s="921"/>
      <c r="K35" s="921"/>
      <c r="L35" s="921"/>
      <c r="M35" s="921"/>
      <c r="N35" s="921"/>
      <c r="O35" s="921"/>
      <c r="P35" s="1053" t="s">
        <v>86</v>
      </c>
      <c r="Q35" s="89"/>
      <c r="R35" s="89"/>
      <c r="S35" s="89"/>
      <c r="T35" s="1053" t="s">
        <v>86</v>
      </c>
    </row>
    <row r="36" spans="1:20" ht="15.75" thickBot="1" x14ac:dyDescent="0.3">
      <c r="A36" s="926"/>
      <c r="B36" s="540"/>
      <c r="C36" s="210"/>
      <c r="D36" s="211"/>
      <c r="E36" s="212" t="s">
        <v>240</v>
      </c>
      <c r="F36" s="213" t="s">
        <v>253</v>
      </c>
      <c r="G36" s="214" t="s">
        <v>254</v>
      </c>
      <c r="H36" s="544"/>
      <c r="I36" s="926"/>
      <c r="J36" s="926"/>
      <c r="K36" s="926"/>
      <c r="L36" s="926"/>
      <c r="M36" s="926"/>
      <c r="N36" s="926"/>
      <c r="O36" s="926"/>
      <c r="P36" s="1053" t="s">
        <v>87</v>
      </c>
      <c r="Q36" s="89"/>
      <c r="R36" s="89"/>
      <c r="S36" s="89"/>
      <c r="T36" s="1053" t="s">
        <v>87</v>
      </c>
    </row>
    <row r="37" spans="1:20" ht="15.75" thickTop="1" x14ac:dyDescent="0.25">
      <c r="A37" s="921"/>
      <c r="B37" s="540"/>
      <c r="C37" s="541"/>
      <c r="D37" s="541"/>
      <c r="E37" s="540"/>
      <c r="F37" s="542"/>
      <c r="G37" s="543"/>
      <c r="H37" s="544"/>
      <c r="I37" s="921"/>
      <c r="J37" s="921"/>
      <c r="K37" s="921"/>
      <c r="L37" s="921"/>
      <c r="M37" s="921"/>
      <c r="N37" s="921"/>
      <c r="O37" s="921"/>
      <c r="P37" s="1053" t="s">
        <v>89</v>
      </c>
      <c r="Q37" s="89"/>
      <c r="R37" s="89"/>
      <c r="S37" s="89"/>
      <c r="T37" s="1053" t="s">
        <v>88</v>
      </c>
    </row>
    <row r="38" spans="1:20" x14ac:dyDescent="0.25">
      <c r="A38" s="921"/>
      <c r="B38" s="127"/>
      <c r="C38" s="1316" t="s">
        <v>255</v>
      </c>
      <c r="D38" s="1215"/>
      <c r="E38" s="1215"/>
      <c r="F38" s="1215"/>
      <c r="G38" s="1215"/>
      <c r="H38" s="127"/>
      <c r="I38" s="921"/>
      <c r="J38" s="921"/>
      <c r="K38" s="921"/>
      <c r="L38" s="921"/>
      <c r="M38" s="921"/>
      <c r="N38" s="921"/>
      <c r="O38" s="921"/>
      <c r="P38" s="89"/>
      <c r="Q38" s="89"/>
      <c r="R38" s="89"/>
      <c r="S38" s="89"/>
      <c r="T38" s="1053" t="s">
        <v>89</v>
      </c>
    </row>
    <row r="39" spans="1:20" ht="15.75" thickBot="1" x14ac:dyDescent="0.3">
      <c r="A39" s="921"/>
      <c r="B39" s="113"/>
      <c r="C39" s="1316" t="s">
        <v>462</v>
      </c>
      <c r="D39" s="1215"/>
      <c r="E39" s="1215"/>
      <c r="F39" s="1215"/>
      <c r="G39" s="1215"/>
      <c r="H39" s="113"/>
      <c r="I39" s="921"/>
      <c r="J39" s="921"/>
      <c r="K39" s="921"/>
      <c r="L39" s="921"/>
      <c r="M39" s="921"/>
      <c r="N39" s="921"/>
      <c r="O39" s="921"/>
      <c r="Q39" s="89"/>
      <c r="R39" s="89"/>
      <c r="S39" s="89"/>
      <c r="T39" s="89"/>
    </row>
    <row r="40" spans="1:20" ht="16.5" thickTop="1" thickBot="1" x14ac:dyDescent="0.3">
      <c r="A40" s="921"/>
      <c r="B40" s="113"/>
      <c r="C40" s="1317" t="s">
        <v>256</v>
      </c>
      <c r="D40" s="1318"/>
      <c r="E40" s="1319"/>
      <c r="F40" s="538" t="s">
        <v>237</v>
      </c>
      <c r="G40" s="539" t="s">
        <v>238</v>
      </c>
      <c r="H40" s="113"/>
      <c r="I40" s="921"/>
      <c r="J40" s="921"/>
      <c r="K40" s="921"/>
      <c r="L40" s="921"/>
      <c r="M40" s="921"/>
      <c r="N40" s="921"/>
      <c r="O40" s="921"/>
      <c r="P40" s="89"/>
      <c r="Q40" s="89"/>
      <c r="R40" s="89"/>
      <c r="S40" s="89"/>
      <c r="T40" s="962"/>
    </row>
    <row r="41" spans="1:20" x14ac:dyDescent="0.25">
      <c r="A41" s="921"/>
      <c r="B41" s="113"/>
      <c r="C41" s="1308"/>
      <c r="D41" s="1309"/>
      <c r="E41" s="1310"/>
      <c r="F41" s="754"/>
      <c r="G41" s="755"/>
      <c r="H41" s="113"/>
      <c r="I41" s="921"/>
      <c r="J41" s="921"/>
      <c r="K41" s="921"/>
      <c r="L41" s="921"/>
      <c r="M41" s="921"/>
      <c r="N41" s="921"/>
      <c r="O41" s="921"/>
      <c r="P41" s="89"/>
      <c r="Q41" s="89"/>
      <c r="R41" s="89"/>
      <c r="S41" s="89"/>
      <c r="T41" s="89"/>
    </row>
    <row r="42" spans="1:20" x14ac:dyDescent="0.25">
      <c r="A42" s="925"/>
      <c r="B42" s="113"/>
      <c r="C42" s="1303"/>
      <c r="D42" s="1311"/>
      <c r="E42" s="1312"/>
      <c r="F42" s="754"/>
      <c r="G42" s="755"/>
      <c r="H42" s="113"/>
      <c r="I42" s="925"/>
      <c r="J42" s="925"/>
      <c r="K42" s="925"/>
      <c r="L42" s="925"/>
      <c r="M42" s="925"/>
      <c r="N42" s="925"/>
      <c r="O42" s="925"/>
      <c r="P42" s="89"/>
      <c r="Q42" s="89"/>
      <c r="R42" s="89"/>
      <c r="S42" s="89"/>
      <c r="T42" s="89"/>
    </row>
    <row r="43" spans="1:20" x14ac:dyDescent="0.25">
      <c r="A43" s="921"/>
      <c r="B43" s="113"/>
      <c r="C43" s="1303"/>
      <c r="D43" s="1311"/>
      <c r="E43" s="1312"/>
      <c r="F43" s="754"/>
      <c r="G43" s="755"/>
      <c r="H43" s="113"/>
      <c r="I43" s="921"/>
      <c r="J43" s="921"/>
      <c r="K43" s="921"/>
      <c r="L43" s="921"/>
      <c r="M43" s="921"/>
      <c r="N43" s="921"/>
      <c r="O43" s="921"/>
      <c r="P43" s="89"/>
      <c r="Q43" s="89"/>
      <c r="R43" s="89"/>
      <c r="S43" s="89"/>
      <c r="T43" s="89"/>
    </row>
    <row r="44" spans="1:20" x14ac:dyDescent="0.25">
      <c r="A44" s="921"/>
      <c r="B44" s="113"/>
      <c r="C44" s="1303"/>
      <c r="D44" s="1311"/>
      <c r="E44" s="1312"/>
      <c r="F44" s="754"/>
      <c r="G44" s="755"/>
      <c r="H44" s="113"/>
      <c r="I44" s="921"/>
      <c r="J44" s="921"/>
      <c r="K44" s="921"/>
      <c r="L44" s="921"/>
      <c r="M44" s="921"/>
      <c r="N44" s="921"/>
      <c r="O44" s="921"/>
      <c r="P44" s="89"/>
      <c r="Q44" s="89"/>
      <c r="R44" s="89"/>
      <c r="S44" s="89"/>
      <c r="T44" s="89"/>
    </row>
    <row r="45" spans="1:20" ht="15.75" thickBot="1" x14ac:dyDescent="0.3">
      <c r="A45" s="921"/>
      <c r="B45" s="113"/>
      <c r="C45" s="1313"/>
      <c r="D45" s="1314"/>
      <c r="E45" s="1315"/>
      <c r="F45" s="754"/>
      <c r="G45" s="755"/>
      <c r="H45" s="540"/>
      <c r="I45" s="921"/>
      <c r="J45" s="921"/>
      <c r="K45" s="921"/>
      <c r="L45" s="921"/>
      <c r="M45" s="921"/>
      <c r="N45" s="921"/>
      <c r="O45" s="921"/>
      <c r="P45" s="89"/>
      <c r="Q45" s="89"/>
      <c r="R45" s="89"/>
      <c r="S45" s="89"/>
      <c r="T45" s="89"/>
    </row>
    <row r="46" spans="1:20" ht="15.75" thickBot="1" x14ac:dyDescent="0.3">
      <c r="A46" s="921"/>
      <c r="B46" s="113"/>
      <c r="C46" s="209"/>
      <c r="D46" s="160"/>
      <c r="E46" s="161"/>
      <c r="F46" s="756">
        <f>SUM(F41:F45)</f>
        <v>0</v>
      </c>
      <c r="G46" s="757">
        <f>SUM(G41:G45)</f>
        <v>0</v>
      </c>
      <c r="H46" s="113"/>
      <c r="I46" s="921"/>
      <c r="J46" s="921"/>
      <c r="K46" s="921"/>
      <c r="L46" s="921"/>
      <c r="M46" s="921"/>
      <c r="N46" s="921"/>
      <c r="O46" s="921"/>
      <c r="P46" s="89"/>
      <c r="Q46" s="89"/>
      <c r="R46" s="89"/>
      <c r="S46" s="89"/>
      <c r="T46" s="89"/>
    </row>
    <row r="47" spans="1:20" ht="15.75" thickBot="1" x14ac:dyDescent="0.3">
      <c r="A47" s="921"/>
      <c r="B47" s="540"/>
      <c r="C47" s="210"/>
      <c r="D47" s="211"/>
      <c r="E47" s="212" t="s">
        <v>240</v>
      </c>
      <c r="F47" s="213" t="s">
        <v>257</v>
      </c>
      <c r="G47" s="214" t="s">
        <v>258</v>
      </c>
      <c r="H47" s="544"/>
      <c r="I47" s="921"/>
      <c r="J47" s="921"/>
      <c r="K47" s="921"/>
      <c r="L47" s="921"/>
      <c r="M47" s="921"/>
      <c r="N47" s="921"/>
      <c r="O47" s="921"/>
      <c r="S47" s="89"/>
    </row>
    <row r="48" spans="1:20" ht="15.75" thickTop="1" x14ac:dyDescent="0.25">
      <c r="A48" s="921"/>
      <c r="B48" s="127"/>
      <c r="C48" s="541"/>
      <c r="D48" s="541"/>
      <c r="E48" s="540"/>
      <c r="F48" s="542"/>
      <c r="G48" s="543"/>
      <c r="H48" s="127"/>
      <c r="I48" s="921"/>
      <c r="J48" s="921"/>
      <c r="K48" s="921"/>
      <c r="L48" s="921"/>
      <c r="M48" s="921"/>
      <c r="N48" s="921"/>
      <c r="O48" s="921"/>
      <c r="S48" s="89"/>
    </row>
    <row r="49" spans="1:15" x14ac:dyDescent="0.25">
      <c r="A49" s="925"/>
      <c r="B49" s="127"/>
      <c r="C49" s="1316" t="s">
        <v>259</v>
      </c>
      <c r="D49" s="1215"/>
      <c r="E49" s="1215"/>
      <c r="F49" s="1215"/>
      <c r="G49" s="1215"/>
      <c r="H49" s="127"/>
      <c r="I49" s="925"/>
      <c r="J49" s="925"/>
      <c r="K49" s="925"/>
      <c r="L49" s="925"/>
      <c r="M49" s="925"/>
      <c r="N49" s="925"/>
      <c r="O49" s="925"/>
    </row>
    <row r="50" spans="1:15" ht="15.75" thickBot="1" x14ac:dyDescent="0.3">
      <c r="A50" s="921"/>
      <c r="B50" s="113"/>
      <c r="C50" s="854" t="s">
        <v>260</v>
      </c>
      <c r="D50" s="929"/>
      <c r="E50" s="929"/>
      <c r="F50" s="929"/>
      <c r="G50" s="929"/>
      <c r="H50" s="113"/>
      <c r="I50" s="921"/>
      <c r="J50" s="921"/>
      <c r="K50" s="921"/>
      <c r="L50" s="921"/>
      <c r="M50" s="921"/>
      <c r="N50" s="921"/>
      <c r="O50" s="921"/>
    </row>
    <row r="51" spans="1:15" ht="16.5" thickTop="1" thickBot="1" x14ac:dyDescent="0.3">
      <c r="A51" s="921"/>
      <c r="B51" s="544"/>
      <c r="C51" s="1317" t="s">
        <v>261</v>
      </c>
      <c r="D51" s="1318"/>
      <c r="E51" s="1319"/>
      <c r="F51" s="538" t="s">
        <v>237</v>
      </c>
      <c r="G51" s="539" t="s">
        <v>238</v>
      </c>
      <c r="H51" s="113"/>
      <c r="I51" s="921"/>
      <c r="J51" s="921"/>
      <c r="K51" s="921"/>
      <c r="L51" s="921"/>
      <c r="M51" s="921"/>
      <c r="N51" s="921"/>
      <c r="O51" s="921"/>
    </row>
    <row r="52" spans="1:15" x14ac:dyDescent="0.25">
      <c r="A52" s="921"/>
      <c r="B52" s="113"/>
      <c r="C52" s="1308"/>
      <c r="D52" s="1320"/>
      <c r="E52" s="1321"/>
      <c r="F52" s="754"/>
      <c r="G52" s="755"/>
      <c r="H52" s="113"/>
      <c r="I52" s="921"/>
      <c r="J52" s="921"/>
      <c r="K52" s="921"/>
      <c r="L52" s="921"/>
      <c r="M52" s="921"/>
      <c r="N52" s="921"/>
      <c r="O52" s="921"/>
    </row>
    <row r="53" spans="1:15" x14ac:dyDescent="0.25">
      <c r="A53" s="921"/>
      <c r="B53" s="113"/>
      <c r="C53" s="1303"/>
      <c r="D53" s="1304"/>
      <c r="E53" s="1305"/>
      <c r="F53" s="754"/>
      <c r="G53" s="755"/>
      <c r="H53" s="113"/>
      <c r="I53" s="921"/>
      <c r="J53" s="921"/>
      <c r="K53" s="921"/>
      <c r="L53" s="921"/>
      <c r="M53" s="921"/>
      <c r="N53" s="921"/>
      <c r="O53" s="921"/>
    </row>
    <row r="54" spans="1:15" x14ac:dyDescent="0.25">
      <c r="A54" s="921"/>
      <c r="B54" s="113"/>
      <c r="C54" s="1303"/>
      <c r="D54" s="1304"/>
      <c r="E54" s="1305"/>
      <c r="F54" s="754"/>
      <c r="G54" s="755"/>
      <c r="H54" s="113"/>
      <c r="I54" s="921"/>
      <c r="J54" s="921"/>
      <c r="K54" s="921"/>
      <c r="L54" s="921"/>
      <c r="M54" s="921"/>
      <c r="N54" s="921"/>
      <c r="O54" s="921"/>
    </row>
    <row r="55" spans="1:15" x14ac:dyDescent="0.25">
      <c r="A55" s="921"/>
      <c r="B55" s="113"/>
      <c r="C55" s="1303"/>
      <c r="D55" s="1304"/>
      <c r="E55" s="1305"/>
      <c r="F55" s="754"/>
      <c r="G55" s="755"/>
      <c r="H55" s="113"/>
      <c r="I55" s="921"/>
      <c r="J55" s="921"/>
      <c r="K55" s="921"/>
      <c r="L55" s="921"/>
      <c r="M55" s="921"/>
      <c r="N55" s="921"/>
      <c r="O55" s="921"/>
    </row>
    <row r="56" spans="1:15" x14ac:dyDescent="0.25">
      <c r="A56" s="921"/>
      <c r="B56" s="113"/>
      <c r="C56" s="1303"/>
      <c r="D56" s="1304"/>
      <c r="E56" s="1305"/>
      <c r="F56" s="754"/>
      <c r="G56" s="755"/>
      <c r="H56" s="113"/>
      <c r="I56" s="921"/>
      <c r="J56" s="921"/>
      <c r="K56" s="921"/>
      <c r="L56" s="921"/>
      <c r="M56" s="921"/>
      <c r="N56" s="921"/>
      <c r="O56" s="921"/>
    </row>
    <row r="57" spans="1:15" x14ac:dyDescent="0.25">
      <c r="A57" s="921"/>
      <c r="B57" s="113"/>
      <c r="C57" s="1303"/>
      <c r="D57" s="1304"/>
      <c r="E57" s="1305"/>
      <c r="F57" s="754"/>
      <c r="G57" s="755"/>
      <c r="H57" s="113"/>
      <c r="I57" s="921"/>
      <c r="J57" s="921"/>
      <c r="K57" s="921"/>
      <c r="L57" s="921"/>
      <c r="M57" s="921"/>
      <c r="N57" s="921"/>
      <c r="O57" s="921"/>
    </row>
    <row r="58" spans="1:15" x14ac:dyDescent="0.25">
      <c r="A58" s="921"/>
      <c r="B58" s="113"/>
      <c r="C58" s="1303"/>
      <c r="D58" s="1304"/>
      <c r="E58" s="1305"/>
      <c r="F58" s="754"/>
      <c r="G58" s="755"/>
      <c r="H58" s="113"/>
      <c r="I58" s="921"/>
      <c r="J58" s="921"/>
      <c r="K58" s="921"/>
      <c r="L58" s="921"/>
      <c r="M58" s="921"/>
      <c r="N58" s="921"/>
      <c r="O58" s="921"/>
    </row>
    <row r="59" spans="1:15" ht="15.75" thickBot="1" x14ac:dyDescent="0.3">
      <c r="A59" s="921"/>
      <c r="B59" s="113"/>
      <c r="C59" s="1303"/>
      <c r="D59" s="1304"/>
      <c r="E59" s="1305"/>
      <c r="F59" s="754"/>
      <c r="G59" s="755"/>
      <c r="H59" s="540"/>
      <c r="I59" s="921"/>
      <c r="J59" s="921"/>
      <c r="K59" s="921"/>
      <c r="L59" s="921"/>
      <c r="M59" s="921"/>
      <c r="N59" s="921"/>
      <c r="O59" s="921"/>
    </row>
    <row r="60" spans="1:15" ht="15.75" thickBot="1" x14ac:dyDescent="0.3">
      <c r="A60" s="921"/>
      <c r="B60" s="113"/>
      <c r="C60" s="209"/>
      <c r="D60" s="160"/>
      <c r="E60" s="161"/>
      <c r="F60" s="756">
        <f>SUM(F52:F59)</f>
        <v>0</v>
      </c>
      <c r="G60" s="757">
        <f>SUM(G52:G59)</f>
        <v>0</v>
      </c>
      <c r="H60" s="113"/>
      <c r="I60" s="921"/>
      <c r="J60" s="921"/>
      <c r="K60" s="921"/>
      <c r="L60" s="921"/>
      <c r="M60" s="921"/>
      <c r="N60" s="921"/>
      <c r="O60" s="921"/>
    </row>
    <row r="61" spans="1:15" ht="15.75" thickBot="1" x14ac:dyDescent="0.3">
      <c r="A61" s="921"/>
      <c r="B61" s="540"/>
      <c r="C61" s="210"/>
      <c r="D61" s="211"/>
      <c r="E61" s="212" t="s">
        <v>240</v>
      </c>
      <c r="F61" s="213" t="s">
        <v>262</v>
      </c>
      <c r="G61" s="214" t="s">
        <v>263</v>
      </c>
      <c r="H61" s="113"/>
      <c r="I61" s="921"/>
      <c r="J61" s="921"/>
      <c r="K61" s="921"/>
      <c r="L61" s="921"/>
      <c r="M61" s="921"/>
      <c r="N61" s="921"/>
      <c r="O61" s="921"/>
    </row>
    <row r="62" spans="1:15" ht="15.75" thickTop="1" x14ac:dyDescent="0.25">
      <c r="A62" s="921"/>
      <c r="B62" s="113"/>
      <c r="C62" s="1306" t="s">
        <v>132</v>
      </c>
      <c r="D62" s="1306"/>
      <c r="E62" s="1306"/>
      <c r="F62" s="1306"/>
      <c r="G62" s="1306"/>
      <c r="H62" s="113"/>
      <c r="I62" s="921"/>
      <c r="J62" s="921"/>
      <c r="K62" s="921"/>
      <c r="L62" s="921"/>
      <c r="M62" s="921"/>
      <c r="N62" s="921"/>
      <c r="O62" s="921"/>
    </row>
    <row r="63" spans="1:15" x14ac:dyDescent="0.25">
      <c r="A63" s="921"/>
      <c r="B63" s="113"/>
      <c r="C63" s="1307" t="s">
        <v>463</v>
      </c>
      <c r="D63" s="1201"/>
      <c r="E63" s="1201"/>
      <c r="F63" s="1201"/>
      <c r="G63" s="1201"/>
      <c r="H63" s="113"/>
      <c r="I63" s="921"/>
      <c r="J63" s="921"/>
      <c r="K63" s="921"/>
      <c r="L63" s="921"/>
      <c r="M63" s="921"/>
      <c r="N63" s="921"/>
      <c r="O63" s="921"/>
    </row>
  </sheetData>
  <sheetProtection password="C8CD" sheet="1" objects="1" scenarios="1"/>
  <mergeCells count="47">
    <mergeCell ref="C3:G3"/>
    <mergeCell ref="C4:G4"/>
    <mergeCell ref="C6:G6"/>
    <mergeCell ref="C8:G8"/>
    <mergeCell ref="C10:G10"/>
    <mergeCell ref="C11:G11"/>
    <mergeCell ref="C13:G13"/>
    <mergeCell ref="E14:F14"/>
    <mergeCell ref="E15:F15"/>
    <mergeCell ref="E16:F16"/>
    <mergeCell ref="E17:F17"/>
    <mergeCell ref="E18:F18"/>
    <mergeCell ref="C19:F19"/>
    <mergeCell ref="C21:G21"/>
    <mergeCell ref="C22:G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C38:G38"/>
    <mergeCell ref="C39:G39"/>
    <mergeCell ref="C40:E40"/>
    <mergeCell ref="C56:E56"/>
    <mergeCell ref="C41:E41"/>
    <mergeCell ref="C42:E42"/>
    <mergeCell ref="C43:E43"/>
    <mergeCell ref="C44:E44"/>
    <mergeCell ref="C45:E45"/>
    <mergeCell ref="C49:G49"/>
    <mergeCell ref="C51:E51"/>
    <mergeCell ref="C52:E52"/>
    <mergeCell ref="C53:E53"/>
    <mergeCell ref="C54:E54"/>
    <mergeCell ref="C55:E55"/>
    <mergeCell ref="C57:E57"/>
    <mergeCell ref="C58:E58"/>
    <mergeCell ref="C59:E59"/>
    <mergeCell ref="C62:G62"/>
    <mergeCell ref="C63:G63"/>
  </mergeCells>
  <dataValidations count="2">
    <dataValidation operator="greaterThanOrEqual" allowBlank="1" showInputMessage="1" showErrorMessage="1" error="Enter a dollar amount greater than zero." sqref="F59:G59 F45:G45"/>
    <dataValidation type="decimal" operator="greaterThanOrEqual" allowBlank="1" showInputMessage="1" showErrorMessage="1" error="Enter a dollar amount greater than zero." sqref="A1 F24:G34 F41:G44 F52:G58 D15:D18 G15:G18">
      <formula1>0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2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59"/>
  <sheetViews>
    <sheetView showGridLines="0" showRowColHeaders="0" workbookViewId="0">
      <selection activeCell="E29" sqref="E29"/>
    </sheetView>
  </sheetViews>
  <sheetFormatPr defaultRowHeight="15" x14ac:dyDescent="0.25"/>
  <cols>
    <col min="1" max="2" width="3.7109375" style="1" customWidth="1"/>
    <col min="3" max="3" width="32.7109375" style="1" customWidth="1"/>
    <col min="4" max="4" width="33.5703125" style="1" customWidth="1"/>
    <col min="5" max="6" width="15.7109375" style="1" customWidth="1"/>
    <col min="7" max="8" width="3.7109375" style="1" customWidth="1"/>
    <col min="9" max="9" width="3.7109375" style="1" hidden="1" customWidth="1"/>
    <col min="10" max="15" width="9.140625" style="1" hidden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0" x14ac:dyDescent="0.25">
      <c r="A1" s="927"/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</row>
    <row r="2" spans="1:20" x14ac:dyDescent="0.25">
      <c r="A2" s="921"/>
      <c r="B2" s="113"/>
      <c r="C2" s="891" t="str">
        <f>Contents!B59</f>
        <v>Version: AS XLV 3.1.2 MEDIUM locked LOCAL</v>
      </c>
      <c r="D2" s="356"/>
      <c r="E2" s="113"/>
      <c r="F2" s="113"/>
      <c r="G2" s="113"/>
      <c r="H2" s="921"/>
      <c r="I2" s="921"/>
      <c r="J2" s="921"/>
      <c r="K2" s="921"/>
      <c r="L2" s="921"/>
      <c r="M2" s="921"/>
      <c r="N2" s="921"/>
      <c r="O2" s="921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</row>
    <row r="3" spans="1:20" x14ac:dyDescent="0.25">
      <c r="A3" s="922"/>
      <c r="B3" s="533"/>
      <c r="C3" s="1339" t="str">
        <f>Contents!$E$3</f>
        <v>THE SOCIETY FOR CREATIVE ANACHRONISM, INC.</v>
      </c>
      <c r="D3" s="1339"/>
      <c r="E3" s="1339"/>
      <c r="F3" s="1339"/>
      <c r="G3" s="533"/>
      <c r="H3" s="922"/>
      <c r="I3" s="922"/>
      <c r="J3" s="922"/>
      <c r="K3" s="922"/>
      <c r="L3" s="922"/>
      <c r="M3" s="922"/>
      <c r="N3" s="922"/>
      <c r="O3" s="922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</row>
    <row r="4" spans="1:20" x14ac:dyDescent="0.25">
      <c r="A4" s="921"/>
      <c r="B4" s="533"/>
      <c r="C4" s="1339" t="str">
        <f>Contents!$E$4</f>
        <v>FINANCIAL REPORT</v>
      </c>
      <c r="D4" s="1339"/>
      <c r="E4" s="1339"/>
      <c r="F4" s="1339"/>
      <c r="G4" s="533"/>
      <c r="H4" s="921"/>
      <c r="I4" s="921"/>
      <c r="J4" s="921"/>
      <c r="K4" s="921"/>
      <c r="L4" s="921"/>
      <c r="M4" s="921"/>
      <c r="N4" s="921"/>
      <c r="O4" s="921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</row>
    <row r="5" spans="1:20" x14ac:dyDescent="0.25">
      <c r="A5" s="921"/>
      <c r="B5" s="113"/>
      <c r="C5" s="113"/>
      <c r="D5" s="113"/>
      <c r="E5" s="113"/>
      <c r="F5" s="113"/>
      <c r="G5" s="113"/>
      <c r="H5" s="921"/>
      <c r="I5" s="921"/>
      <c r="J5" s="921"/>
      <c r="K5" s="921"/>
      <c r="L5" s="921"/>
      <c r="M5" s="921"/>
      <c r="N5" s="921"/>
      <c r="O5" s="921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</row>
    <row r="6" spans="1:20" x14ac:dyDescent="0.25">
      <c r="A6" s="921"/>
      <c r="B6" s="113"/>
      <c r="C6" s="1340" t="str">
        <f>Contents!B58</f>
        <v>Branch:   Montengarde                                                             Period:  1/01/2017             to     12/31/2017            .</v>
      </c>
      <c r="D6" s="1340"/>
      <c r="E6" s="1340"/>
      <c r="F6" s="1340"/>
      <c r="G6" s="113"/>
      <c r="H6" s="921"/>
      <c r="I6" s="921"/>
      <c r="J6" s="921"/>
      <c r="K6" s="921"/>
      <c r="L6" s="921"/>
      <c r="M6" s="921"/>
      <c r="N6" s="921"/>
      <c r="O6" s="921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</row>
    <row r="7" spans="1:20" x14ac:dyDescent="0.25">
      <c r="A7" s="921"/>
      <c r="B7" s="113"/>
      <c r="C7" s="113"/>
      <c r="D7" s="113"/>
      <c r="E7" s="113"/>
      <c r="F7" s="113"/>
      <c r="G7" s="113"/>
      <c r="H7" s="921"/>
      <c r="I7" s="921"/>
      <c r="J7" s="921"/>
      <c r="K7" s="921"/>
      <c r="L7" s="921"/>
      <c r="M7" s="921"/>
      <c r="N7" s="921"/>
      <c r="O7" s="921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</row>
    <row r="8" spans="1:20" ht="18.75" x14ac:dyDescent="0.25">
      <c r="A8" s="921"/>
      <c r="B8" s="113"/>
      <c r="C8" s="1341" t="s">
        <v>445</v>
      </c>
      <c r="D8" s="1125"/>
      <c r="E8" s="1125"/>
      <c r="F8" s="1125"/>
      <c r="G8" s="113"/>
      <c r="H8" s="921"/>
      <c r="I8" s="921"/>
      <c r="J8" s="921"/>
      <c r="K8" s="921"/>
      <c r="L8" s="921"/>
      <c r="M8" s="921"/>
      <c r="N8" s="921"/>
      <c r="O8" s="921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</row>
    <row r="9" spans="1:20" x14ac:dyDescent="0.25">
      <c r="A9" s="923"/>
      <c r="B9" s="113"/>
      <c r="C9" s="113"/>
      <c r="D9" s="113"/>
      <c r="E9" s="113"/>
      <c r="F9" s="113"/>
      <c r="G9" s="113"/>
      <c r="H9" s="923"/>
      <c r="I9" s="923"/>
      <c r="J9" s="923"/>
      <c r="K9" s="923"/>
      <c r="L9" s="923"/>
      <c r="M9" s="923"/>
      <c r="N9" s="923"/>
      <c r="O9" s="923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</row>
    <row r="10" spans="1:20" x14ac:dyDescent="0.25">
      <c r="A10" s="924"/>
      <c r="B10" s="127"/>
      <c r="C10" s="1316" t="s">
        <v>446</v>
      </c>
      <c r="D10" s="1215"/>
      <c r="E10" s="1215"/>
      <c r="F10" s="1215"/>
      <c r="G10" s="127"/>
      <c r="H10" s="924"/>
      <c r="I10" s="924"/>
      <c r="J10" s="924"/>
      <c r="K10" s="924"/>
      <c r="L10" s="924"/>
      <c r="M10" s="924"/>
      <c r="N10" s="924"/>
      <c r="O10" s="924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</row>
    <row r="11" spans="1:20" x14ac:dyDescent="0.25">
      <c r="A11" s="924"/>
      <c r="B11" s="127"/>
      <c r="C11" s="1316" t="s">
        <v>447</v>
      </c>
      <c r="D11" s="1172"/>
      <c r="E11" s="1172"/>
      <c r="F11" s="1172"/>
      <c r="G11" s="127"/>
      <c r="H11" s="924"/>
      <c r="I11" s="924"/>
      <c r="J11" s="924"/>
      <c r="K11" s="924"/>
      <c r="L11" s="924"/>
      <c r="M11" s="924"/>
      <c r="N11" s="924"/>
      <c r="O11" s="924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</row>
    <row r="12" spans="1:20" x14ac:dyDescent="0.25">
      <c r="A12" s="924"/>
      <c r="B12" s="127"/>
      <c r="C12" s="1316" t="s">
        <v>448</v>
      </c>
      <c r="D12" s="1172"/>
      <c r="E12" s="1172"/>
      <c r="F12" s="1172"/>
      <c r="G12" s="127"/>
      <c r="H12" s="924"/>
      <c r="I12" s="924"/>
      <c r="J12" s="924"/>
      <c r="K12" s="924"/>
      <c r="L12" s="924"/>
      <c r="M12" s="924"/>
      <c r="N12" s="924"/>
      <c r="O12" s="924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</row>
    <row r="13" spans="1:20" x14ac:dyDescent="0.25">
      <c r="A13" s="924"/>
      <c r="B13" s="127"/>
      <c r="C13" s="1316" t="s">
        <v>449</v>
      </c>
      <c r="D13" s="1172"/>
      <c r="E13" s="1172"/>
      <c r="F13" s="1172"/>
      <c r="G13" s="127"/>
      <c r="H13" s="924"/>
      <c r="I13" s="924"/>
      <c r="J13" s="924"/>
      <c r="K13" s="924"/>
      <c r="L13" s="924"/>
      <c r="M13" s="924"/>
      <c r="N13" s="924"/>
      <c r="O13" s="924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</row>
    <row r="14" spans="1:20" ht="15.75" thickBot="1" x14ac:dyDescent="0.3">
      <c r="A14" s="924"/>
      <c r="B14" s="127"/>
      <c r="C14" s="1316" t="s">
        <v>450</v>
      </c>
      <c r="D14" s="1172"/>
      <c r="E14" s="1172"/>
      <c r="F14" s="1172"/>
      <c r="G14" s="127"/>
      <c r="H14" s="924"/>
      <c r="I14" s="924"/>
      <c r="J14" s="924"/>
      <c r="K14" s="924"/>
      <c r="L14" s="924"/>
      <c r="M14" s="924"/>
      <c r="N14" s="924"/>
      <c r="O14" s="924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</row>
    <row r="15" spans="1:20" ht="16.5" thickTop="1" thickBot="1" x14ac:dyDescent="0.3">
      <c r="A15" s="924"/>
      <c r="B15" s="127"/>
      <c r="C15" s="1317" t="s">
        <v>243</v>
      </c>
      <c r="D15" s="1318" t="s">
        <v>244</v>
      </c>
      <c r="E15" s="538" t="s">
        <v>237</v>
      </c>
      <c r="F15" s="539" t="s">
        <v>238</v>
      </c>
      <c r="G15" s="106"/>
      <c r="H15" s="924"/>
      <c r="I15" s="924"/>
      <c r="J15" s="924"/>
      <c r="K15" s="924"/>
      <c r="L15" s="924"/>
      <c r="M15" s="924"/>
      <c r="N15" s="924"/>
      <c r="O15" s="924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</row>
    <row r="16" spans="1:20" x14ac:dyDescent="0.25">
      <c r="A16" s="921"/>
      <c r="B16" s="127"/>
      <c r="C16" s="1308"/>
      <c r="D16" s="1320"/>
      <c r="E16" s="754"/>
      <c r="F16" s="755"/>
      <c r="G16" s="106"/>
      <c r="H16" s="928"/>
      <c r="I16" s="928"/>
      <c r="J16" s="928"/>
      <c r="K16" s="928"/>
      <c r="L16" s="928"/>
      <c r="M16" s="928"/>
      <c r="N16" s="928"/>
      <c r="O16" s="928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</row>
    <row r="17" spans="1:20" x14ac:dyDescent="0.25">
      <c r="A17" s="921"/>
      <c r="B17" s="113"/>
      <c r="C17" s="1303"/>
      <c r="D17" s="1304"/>
      <c r="E17" s="754"/>
      <c r="F17" s="755"/>
      <c r="G17" s="113"/>
      <c r="H17" s="921"/>
      <c r="I17" s="921"/>
      <c r="J17" s="921"/>
      <c r="K17" s="921"/>
      <c r="L17" s="921"/>
      <c r="M17" s="921"/>
      <c r="N17" s="921"/>
      <c r="O17" s="921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</row>
    <row r="18" spans="1:20" x14ac:dyDescent="0.25">
      <c r="A18" s="921"/>
      <c r="B18" s="113"/>
      <c r="C18" s="1303"/>
      <c r="D18" s="1304"/>
      <c r="E18" s="754"/>
      <c r="F18" s="755"/>
      <c r="G18" s="113"/>
      <c r="H18" s="921"/>
      <c r="I18" s="921"/>
      <c r="J18" s="921"/>
      <c r="K18" s="921"/>
      <c r="L18" s="921"/>
      <c r="M18" s="921"/>
      <c r="N18" s="921"/>
      <c r="O18" s="921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</row>
    <row r="19" spans="1:20" x14ac:dyDescent="0.25">
      <c r="A19" s="921"/>
      <c r="B19" s="113"/>
      <c r="C19" s="1303"/>
      <c r="D19" s="1304"/>
      <c r="E19" s="754"/>
      <c r="F19" s="755"/>
      <c r="G19" s="113"/>
      <c r="H19" s="921"/>
      <c r="I19" s="921"/>
      <c r="J19" s="921"/>
      <c r="K19" s="921"/>
      <c r="L19" s="921"/>
      <c r="M19" s="921"/>
      <c r="N19" s="921"/>
      <c r="O19" s="921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</row>
    <row r="20" spans="1:20" x14ac:dyDescent="0.25">
      <c r="A20" s="921"/>
      <c r="B20" s="113"/>
      <c r="C20" s="1303"/>
      <c r="D20" s="1304"/>
      <c r="E20" s="754"/>
      <c r="F20" s="755"/>
      <c r="G20" s="113"/>
      <c r="H20" s="921"/>
      <c r="I20" s="921"/>
      <c r="J20" s="921"/>
      <c r="K20" s="921"/>
      <c r="L20" s="921"/>
      <c r="M20" s="921"/>
      <c r="N20" s="921"/>
      <c r="O20" s="921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</row>
    <row r="21" spans="1:20" x14ac:dyDescent="0.25">
      <c r="A21" s="921"/>
      <c r="B21" s="113"/>
      <c r="C21" s="1303"/>
      <c r="D21" s="1304"/>
      <c r="E21" s="754"/>
      <c r="F21" s="755"/>
      <c r="G21" s="113"/>
      <c r="H21" s="921"/>
      <c r="I21" s="921"/>
      <c r="J21" s="921"/>
      <c r="K21" s="921"/>
      <c r="L21" s="921"/>
      <c r="M21" s="921"/>
      <c r="N21" s="921"/>
      <c r="O21" s="921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</row>
    <row r="22" spans="1:20" x14ac:dyDescent="0.25">
      <c r="A22" s="921"/>
      <c r="B22" s="113"/>
      <c r="C22" s="1303"/>
      <c r="D22" s="1304"/>
      <c r="E22" s="754"/>
      <c r="F22" s="755"/>
      <c r="G22" s="113"/>
      <c r="H22" s="921"/>
      <c r="I22" s="921"/>
      <c r="J22" s="921"/>
      <c r="K22" s="921"/>
      <c r="L22" s="921"/>
      <c r="M22" s="921"/>
      <c r="N22" s="921"/>
      <c r="O22" s="921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</row>
    <row r="23" spans="1:20" x14ac:dyDescent="0.25">
      <c r="A23" s="921"/>
      <c r="B23" s="113"/>
      <c r="C23" s="1303"/>
      <c r="D23" s="1304"/>
      <c r="E23" s="754"/>
      <c r="F23" s="755"/>
      <c r="G23" s="113"/>
      <c r="H23" s="921"/>
      <c r="I23" s="921"/>
      <c r="J23" s="921"/>
      <c r="K23" s="921"/>
      <c r="L23" s="921"/>
      <c r="M23" s="921"/>
      <c r="N23" s="921"/>
      <c r="O23" s="921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</row>
    <row r="24" spans="1:20" x14ac:dyDescent="0.25">
      <c r="A24" s="921"/>
      <c r="B24" s="113"/>
      <c r="C24" s="1303"/>
      <c r="D24" s="1304"/>
      <c r="E24" s="754"/>
      <c r="F24" s="755"/>
      <c r="G24" s="113"/>
      <c r="H24" s="921"/>
      <c r="I24" s="921"/>
      <c r="J24" s="921"/>
      <c r="K24" s="921"/>
      <c r="L24" s="921"/>
      <c r="M24" s="921"/>
      <c r="N24" s="921"/>
      <c r="O24" s="921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</row>
    <row r="25" spans="1:20" x14ac:dyDescent="0.25">
      <c r="A25" s="921"/>
      <c r="B25" s="113"/>
      <c r="C25" s="1303"/>
      <c r="D25" s="1304"/>
      <c r="E25" s="754"/>
      <c r="F25" s="755"/>
      <c r="G25" s="113"/>
      <c r="H25" s="921"/>
      <c r="I25" s="921"/>
      <c r="J25" s="921"/>
      <c r="K25" s="921"/>
      <c r="L25" s="921"/>
      <c r="M25" s="921"/>
      <c r="N25" s="921"/>
      <c r="O25" s="921"/>
      <c r="P25" s="1053" t="s">
        <v>65</v>
      </c>
      <c r="Q25" s="89"/>
      <c r="R25" s="89"/>
      <c r="S25" s="1053" t="s">
        <v>80</v>
      </c>
      <c r="T25" s="1053" t="s">
        <v>65</v>
      </c>
    </row>
    <row r="26" spans="1:20" x14ac:dyDescent="0.25">
      <c r="A26" s="921"/>
      <c r="B26" s="113"/>
      <c r="C26" s="1303"/>
      <c r="D26" s="1304"/>
      <c r="E26" s="754"/>
      <c r="F26" s="755"/>
      <c r="G26" s="113"/>
      <c r="H26" s="921"/>
      <c r="I26" s="921"/>
      <c r="J26" s="921"/>
      <c r="K26" s="921"/>
      <c r="L26" s="921"/>
      <c r="M26" s="921"/>
      <c r="N26" s="921"/>
      <c r="O26" s="921"/>
      <c r="P26" s="1053" t="s">
        <v>72</v>
      </c>
      <c r="Q26" s="89"/>
      <c r="R26" s="89"/>
      <c r="S26" s="1053" t="s">
        <v>82</v>
      </c>
      <c r="T26" s="1053" t="s">
        <v>72</v>
      </c>
    </row>
    <row r="27" spans="1:20" x14ac:dyDescent="0.25">
      <c r="A27" s="921"/>
      <c r="B27" s="113"/>
      <c r="C27" s="1303"/>
      <c r="D27" s="1304"/>
      <c r="E27" s="754"/>
      <c r="F27" s="755"/>
      <c r="G27" s="113"/>
      <c r="H27" s="921"/>
      <c r="I27" s="921"/>
      <c r="J27" s="921"/>
      <c r="K27" s="921"/>
      <c r="L27" s="921"/>
      <c r="M27" s="921"/>
      <c r="N27" s="921"/>
      <c r="O27" s="921"/>
      <c r="P27" s="1053" t="s">
        <v>73</v>
      </c>
      <c r="Q27" s="89"/>
      <c r="R27" s="89"/>
      <c r="S27" s="1053" t="s">
        <v>83</v>
      </c>
      <c r="T27" s="1053" t="s">
        <v>73</v>
      </c>
    </row>
    <row r="28" spans="1:20" x14ac:dyDescent="0.25">
      <c r="A28" s="921"/>
      <c r="B28" s="113"/>
      <c r="C28" s="1303"/>
      <c r="D28" s="1304"/>
      <c r="E28" s="754"/>
      <c r="F28" s="755"/>
      <c r="G28" s="113"/>
      <c r="H28" s="921"/>
      <c r="I28" s="921"/>
      <c r="J28" s="921"/>
      <c r="K28" s="921"/>
      <c r="L28" s="921"/>
      <c r="M28" s="921"/>
      <c r="N28" s="921"/>
      <c r="O28" s="921"/>
      <c r="P28" s="1053" t="s">
        <v>75</v>
      </c>
      <c r="Q28" s="89"/>
      <c r="R28" s="89"/>
      <c r="S28" s="1053" t="s">
        <v>84</v>
      </c>
      <c r="T28" s="1053" t="s">
        <v>75</v>
      </c>
    </row>
    <row r="29" spans="1:20" x14ac:dyDescent="0.25">
      <c r="A29" s="921"/>
      <c r="B29" s="113"/>
      <c r="C29" s="1303"/>
      <c r="D29" s="1304"/>
      <c r="E29" s="754"/>
      <c r="F29" s="755"/>
      <c r="G29" s="113"/>
      <c r="H29" s="921"/>
      <c r="I29" s="921"/>
      <c r="J29" s="921"/>
      <c r="K29" s="921"/>
      <c r="L29" s="921"/>
      <c r="M29" s="921"/>
      <c r="N29" s="921"/>
      <c r="O29" s="921"/>
      <c r="P29" s="1053" t="s">
        <v>77</v>
      </c>
      <c r="Q29" s="89"/>
      <c r="R29" s="89"/>
      <c r="S29" s="1053" t="s">
        <v>89</v>
      </c>
      <c r="T29" s="1053" t="s">
        <v>77</v>
      </c>
    </row>
    <row r="30" spans="1:20" ht="15.75" thickBot="1" x14ac:dyDescent="0.3">
      <c r="A30" s="921"/>
      <c r="B30" s="113"/>
      <c r="C30" s="1303"/>
      <c r="D30" s="1304"/>
      <c r="E30" s="754"/>
      <c r="F30" s="755"/>
      <c r="G30" s="113"/>
      <c r="H30" s="921"/>
      <c r="I30" s="921"/>
      <c r="J30" s="921"/>
      <c r="K30" s="921"/>
      <c r="L30" s="921"/>
      <c r="M30" s="921"/>
      <c r="N30" s="921"/>
      <c r="O30" s="921"/>
      <c r="P30" s="1053" t="s">
        <v>79</v>
      </c>
      <c r="Q30" s="89"/>
      <c r="R30" s="89"/>
      <c r="S30" s="89"/>
      <c r="T30" s="1053" t="s">
        <v>79</v>
      </c>
    </row>
    <row r="31" spans="1:20" ht="15.75" thickBot="1" x14ac:dyDescent="0.3">
      <c r="A31" s="921"/>
      <c r="B31" s="113"/>
      <c r="C31" s="209"/>
      <c r="D31" s="161" t="s">
        <v>138</v>
      </c>
      <c r="E31" s="844">
        <f>SUM(E16:E30)</f>
        <v>0</v>
      </c>
      <c r="F31" s="753">
        <f>SUM(F16:F30)</f>
        <v>0</v>
      </c>
      <c r="G31" s="113"/>
      <c r="H31" s="921"/>
      <c r="I31" s="921"/>
      <c r="J31" s="921"/>
      <c r="K31" s="921"/>
      <c r="L31" s="921"/>
      <c r="M31" s="921"/>
      <c r="N31" s="921"/>
      <c r="O31" s="921"/>
      <c r="P31" s="1053" t="s">
        <v>80</v>
      </c>
      <c r="Q31" s="89"/>
      <c r="R31" s="89"/>
      <c r="S31" s="89"/>
      <c r="T31" s="1053" t="s">
        <v>80</v>
      </c>
    </row>
    <row r="32" spans="1:20" ht="16.5" thickTop="1" thickBot="1" x14ac:dyDescent="0.3">
      <c r="A32" s="921"/>
      <c r="B32" s="113"/>
      <c r="C32" s="210"/>
      <c r="D32" s="212" t="s">
        <v>240</v>
      </c>
      <c r="E32" s="213" t="s">
        <v>245</v>
      </c>
      <c r="F32" s="214" t="s">
        <v>246</v>
      </c>
      <c r="G32" s="113"/>
      <c r="H32" s="928"/>
      <c r="I32" s="928"/>
      <c r="J32" s="928"/>
      <c r="K32" s="928"/>
      <c r="L32" s="928"/>
      <c r="M32" s="928"/>
      <c r="N32" s="928"/>
      <c r="O32" s="928"/>
      <c r="P32" s="1053" t="s">
        <v>82</v>
      </c>
      <c r="Q32" s="89"/>
      <c r="R32" s="89"/>
      <c r="S32" s="89"/>
      <c r="T32" s="1053" t="s">
        <v>82</v>
      </c>
    </row>
    <row r="33" spans="1:20" ht="15.75" thickTop="1" x14ac:dyDescent="0.25">
      <c r="A33" s="921"/>
      <c r="B33" s="113"/>
      <c r="C33" s="541"/>
      <c r="D33" s="541"/>
      <c r="E33" s="542"/>
      <c r="F33" s="543"/>
      <c r="G33" s="113"/>
      <c r="H33" s="921"/>
      <c r="I33" s="921"/>
      <c r="J33" s="921"/>
      <c r="K33" s="921"/>
      <c r="L33" s="921"/>
      <c r="M33" s="921"/>
      <c r="N33" s="921"/>
      <c r="O33" s="921"/>
      <c r="P33" s="1053" t="s">
        <v>83</v>
      </c>
      <c r="Q33" s="89"/>
      <c r="R33" s="89"/>
      <c r="S33" s="89"/>
      <c r="T33" s="1053" t="s">
        <v>83</v>
      </c>
    </row>
    <row r="34" spans="1:20" x14ac:dyDescent="0.25">
      <c r="A34" s="925"/>
      <c r="B34" s="113"/>
      <c r="C34" s="1316" t="s">
        <v>451</v>
      </c>
      <c r="D34" s="1172"/>
      <c r="E34" s="1172"/>
      <c r="F34" s="1172"/>
      <c r="G34" s="113"/>
      <c r="H34" s="925"/>
      <c r="I34" s="925"/>
      <c r="J34" s="925"/>
      <c r="K34" s="925"/>
      <c r="L34" s="925"/>
      <c r="M34" s="925"/>
      <c r="N34" s="925"/>
      <c r="O34" s="925"/>
      <c r="P34" s="1053" t="s">
        <v>84</v>
      </c>
      <c r="Q34" s="89"/>
      <c r="R34" s="89"/>
      <c r="S34" s="89"/>
      <c r="T34" s="1053" t="s">
        <v>84</v>
      </c>
    </row>
    <row r="35" spans="1:20" ht="15.75" thickBot="1" x14ac:dyDescent="0.3">
      <c r="A35" s="921"/>
      <c r="B35" s="113"/>
      <c r="C35" s="1316" t="s">
        <v>452</v>
      </c>
      <c r="D35" s="1172"/>
      <c r="E35" s="1172"/>
      <c r="F35" s="1172"/>
      <c r="G35" s="113"/>
      <c r="H35" s="921"/>
      <c r="I35" s="921"/>
      <c r="J35" s="921"/>
      <c r="K35" s="921"/>
      <c r="L35" s="921"/>
      <c r="M35" s="921"/>
      <c r="N35" s="921"/>
      <c r="O35" s="921"/>
      <c r="P35" s="1053" t="s">
        <v>86</v>
      </c>
      <c r="Q35" s="89"/>
      <c r="R35" s="89"/>
      <c r="S35" s="89"/>
      <c r="T35" s="1053" t="s">
        <v>86</v>
      </c>
    </row>
    <row r="36" spans="1:20" ht="16.5" thickTop="1" thickBot="1" x14ac:dyDescent="0.3">
      <c r="A36" s="926"/>
      <c r="B36" s="113"/>
      <c r="C36" s="537" t="s">
        <v>235</v>
      </c>
      <c r="D36" s="538" t="s">
        <v>236</v>
      </c>
      <c r="E36" s="538" t="s">
        <v>237</v>
      </c>
      <c r="F36" s="539" t="s">
        <v>238</v>
      </c>
      <c r="G36" s="113"/>
      <c r="H36" s="926"/>
      <c r="I36" s="926"/>
      <c r="J36" s="926"/>
      <c r="K36" s="926"/>
      <c r="L36" s="926"/>
      <c r="M36" s="926"/>
      <c r="N36" s="926"/>
      <c r="O36" s="926"/>
      <c r="P36" s="1053" t="s">
        <v>87</v>
      </c>
      <c r="Q36" s="89"/>
      <c r="R36" s="89"/>
      <c r="S36" s="89"/>
      <c r="T36" s="1053" t="s">
        <v>87</v>
      </c>
    </row>
    <row r="37" spans="1:20" x14ac:dyDescent="0.25">
      <c r="A37" s="921"/>
      <c r="B37" s="113"/>
      <c r="C37" s="206"/>
      <c r="D37" s="879"/>
      <c r="E37" s="754"/>
      <c r="F37" s="755"/>
      <c r="G37" s="113"/>
      <c r="H37" s="921"/>
      <c r="I37" s="921"/>
      <c r="J37" s="921"/>
      <c r="K37" s="921"/>
      <c r="L37" s="921"/>
      <c r="M37" s="921"/>
      <c r="N37" s="921"/>
      <c r="O37" s="921"/>
      <c r="P37" s="1053" t="s">
        <v>89</v>
      </c>
      <c r="Q37" s="89"/>
      <c r="R37" s="89"/>
      <c r="S37" s="89"/>
      <c r="T37" s="1053" t="s">
        <v>88</v>
      </c>
    </row>
    <row r="38" spans="1:20" x14ac:dyDescent="0.25">
      <c r="A38" s="921"/>
      <c r="B38" s="540"/>
      <c r="C38" s="207"/>
      <c r="D38" s="879"/>
      <c r="E38" s="754"/>
      <c r="F38" s="755"/>
      <c r="G38" s="540"/>
      <c r="H38" s="921"/>
      <c r="I38" s="921"/>
      <c r="J38" s="921"/>
      <c r="K38" s="921"/>
      <c r="L38" s="921"/>
      <c r="M38" s="921"/>
      <c r="N38" s="921"/>
      <c r="O38" s="921"/>
      <c r="P38" s="89"/>
      <c r="Q38" s="89"/>
      <c r="R38" s="89"/>
      <c r="S38" s="89"/>
      <c r="T38" s="1053" t="s">
        <v>89</v>
      </c>
    </row>
    <row r="39" spans="1:20" x14ac:dyDescent="0.25">
      <c r="A39" s="921"/>
      <c r="B39" s="113"/>
      <c r="C39" s="207"/>
      <c r="D39" s="879"/>
      <c r="E39" s="754"/>
      <c r="F39" s="755"/>
      <c r="G39" s="113"/>
      <c r="H39" s="921"/>
      <c r="I39" s="921"/>
      <c r="J39" s="921"/>
      <c r="K39" s="921"/>
      <c r="L39" s="921"/>
      <c r="M39" s="921"/>
      <c r="N39" s="921"/>
      <c r="O39" s="921"/>
      <c r="Q39" s="89"/>
      <c r="R39" s="89"/>
      <c r="S39" s="89"/>
      <c r="T39" s="89"/>
    </row>
    <row r="40" spans="1:20" x14ac:dyDescent="0.25">
      <c r="A40" s="921"/>
      <c r="B40" s="544"/>
      <c r="C40" s="207"/>
      <c r="D40" s="879"/>
      <c r="E40" s="754"/>
      <c r="F40" s="755"/>
      <c r="G40" s="544"/>
      <c r="H40" s="921"/>
      <c r="I40" s="921"/>
      <c r="J40" s="921"/>
      <c r="K40" s="921"/>
      <c r="L40" s="921"/>
      <c r="M40" s="921"/>
      <c r="N40" s="921"/>
      <c r="O40" s="921"/>
      <c r="P40" s="89"/>
      <c r="Q40" s="89"/>
      <c r="R40" s="89"/>
      <c r="S40" s="89"/>
      <c r="T40" s="962"/>
    </row>
    <row r="41" spans="1:20" x14ac:dyDescent="0.25">
      <c r="A41" s="921"/>
      <c r="B41" s="113"/>
      <c r="C41" s="207"/>
      <c r="D41" s="879"/>
      <c r="E41" s="754"/>
      <c r="F41" s="755"/>
      <c r="G41" s="113"/>
      <c r="H41" s="921"/>
      <c r="I41" s="921"/>
      <c r="J41" s="921"/>
      <c r="K41" s="921"/>
      <c r="L41" s="921"/>
      <c r="M41" s="921"/>
      <c r="N41" s="921"/>
      <c r="O41" s="921"/>
      <c r="P41" s="89"/>
      <c r="Q41" s="89"/>
      <c r="R41" s="89"/>
      <c r="S41" s="89"/>
      <c r="T41" s="89"/>
    </row>
    <row r="42" spans="1:20" x14ac:dyDescent="0.25">
      <c r="A42" s="925"/>
      <c r="B42" s="113"/>
      <c r="C42" s="207"/>
      <c r="D42" s="879"/>
      <c r="E42" s="754"/>
      <c r="F42" s="755"/>
      <c r="G42" s="113"/>
      <c r="H42" s="925"/>
      <c r="I42" s="925"/>
      <c r="J42" s="925"/>
      <c r="K42" s="925"/>
      <c r="L42" s="925"/>
      <c r="M42" s="925"/>
      <c r="N42" s="925"/>
      <c r="O42" s="925"/>
      <c r="P42" s="89"/>
      <c r="Q42" s="89"/>
      <c r="R42" s="89"/>
      <c r="S42" s="89"/>
      <c r="T42" s="89"/>
    </row>
    <row r="43" spans="1:20" ht="15.75" thickBot="1" x14ac:dyDescent="0.3">
      <c r="A43" s="921"/>
      <c r="B43" s="113"/>
      <c r="C43" s="207"/>
      <c r="D43" s="879"/>
      <c r="E43" s="758"/>
      <c r="F43" s="759"/>
      <c r="G43" s="113"/>
      <c r="H43" s="921"/>
      <c r="I43" s="921"/>
      <c r="J43" s="921"/>
      <c r="K43" s="921"/>
      <c r="L43" s="921"/>
      <c r="M43" s="921"/>
      <c r="N43" s="921"/>
      <c r="O43" s="921"/>
      <c r="P43" s="89"/>
      <c r="Q43" s="89"/>
      <c r="R43" s="89"/>
      <c r="S43" s="89"/>
      <c r="T43" s="89"/>
    </row>
    <row r="44" spans="1:20" ht="15.75" thickBot="1" x14ac:dyDescent="0.3">
      <c r="A44" s="921"/>
      <c r="B44" s="113"/>
      <c r="C44" s="209"/>
      <c r="D44" s="161" t="s">
        <v>138</v>
      </c>
      <c r="E44" s="844">
        <f>SUM(E37:E43)</f>
        <v>0</v>
      </c>
      <c r="F44" s="753">
        <f>SUM(F37:F43)</f>
        <v>0</v>
      </c>
      <c r="G44" s="113"/>
      <c r="H44" s="921"/>
      <c r="I44" s="921"/>
      <c r="J44" s="921"/>
      <c r="K44" s="921"/>
      <c r="L44" s="921"/>
      <c r="M44" s="921"/>
      <c r="N44" s="921"/>
      <c r="O44" s="921"/>
      <c r="P44" s="89"/>
      <c r="Q44" s="89"/>
      <c r="R44" s="89"/>
      <c r="S44" s="89"/>
      <c r="T44" s="89"/>
    </row>
    <row r="45" spans="1:20" ht="16.5" thickTop="1" thickBot="1" x14ac:dyDescent="0.3">
      <c r="A45" s="921"/>
      <c r="B45" s="113"/>
      <c r="C45" s="210"/>
      <c r="D45" s="212" t="s">
        <v>240</v>
      </c>
      <c r="E45" s="213" t="s">
        <v>241</v>
      </c>
      <c r="F45" s="214" t="s">
        <v>242</v>
      </c>
      <c r="G45" s="113"/>
      <c r="H45" s="921"/>
      <c r="I45" s="921"/>
      <c r="J45" s="921"/>
      <c r="K45" s="921"/>
      <c r="L45" s="921"/>
      <c r="M45" s="921"/>
      <c r="N45" s="921"/>
      <c r="O45" s="921"/>
      <c r="P45" s="89"/>
      <c r="Q45" s="89"/>
      <c r="R45" s="89"/>
      <c r="S45" s="89"/>
      <c r="T45" s="89"/>
    </row>
    <row r="46" spans="1:20" ht="15.75" thickTop="1" x14ac:dyDescent="0.25">
      <c r="A46" s="921"/>
      <c r="B46" s="540"/>
      <c r="C46" s="540"/>
      <c r="D46" s="540"/>
      <c r="E46" s="542"/>
      <c r="F46" s="542"/>
      <c r="G46" s="540"/>
      <c r="H46" s="921"/>
      <c r="I46" s="921"/>
      <c r="J46" s="921"/>
      <c r="K46" s="921"/>
      <c r="L46" s="921"/>
      <c r="M46" s="921"/>
      <c r="N46" s="921"/>
      <c r="O46" s="921"/>
      <c r="P46" s="89"/>
      <c r="Q46" s="89"/>
      <c r="R46" s="89"/>
      <c r="S46" s="89"/>
      <c r="T46" s="89"/>
    </row>
    <row r="47" spans="1:20" ht="15.75" thickBot="1" x14ac:dyDescent="0.3">
      <c r="A47" s="921"/>
      <c r="B47" s="113"/>
      <c r="C47" s="1316" t="s">
        <v>453</v>
      </c>
      <c r="D47" s="1172"/>
      <c r="E47" s="1172"/>
      <c r="F47" s="1172"/>
      <c r="G47" s="113"/>
      <c r="H47" s="921"/>
      <c r="I47" s="921"/>
      <c r="J47" s="921"/>
      <c r="K47" s="921"/>
      <c r="L47" s="921"/>
      <c r="M47" s="921"/>
      <c r="N47" s="921"/>
      <c r="O47" s="921"/>
      <c r="S47" s="89"/>
    </row>
    <row r="48" spans="1:20" ht="16.5" thickTop="1" thickBot="1" x14ac:dyDescent="0.3">
      <c r="A48" s="921"/>
      <c r="B48" s="113"/>
      <c r="C48" s="537" t="s">
        <v>247</v>
      </c>
      <c r="D48" s="538" t="s">
        <v>236</v>
      </c>
      <c r="E48" s="538" t="s">
        <v>237</v>
      </c>
      <c r="F48" s="539" t="s">
        <v>238</v>
      </c>
      <c r="G48" s="113"/>
      <c r="H48" s="921"/>
      <c r="I48" s="921"/>
      <c r="J48" s="921"/>
      <c r="K48" s="921"/>
      <c r="L48" s="921"/>
      <c r="M48" s="921"/>
      <c r="N48" s="921"/>
      <c r="O48" s="921"/>
      <c r="S48" s="89"/>
    </row>
    <row r="49" spans="1:15" x14ac:dyDescent="0.25">
      <c r="A49" s="925"/>
      <c r="B49" s="113"/>
      <c r="C49" s="206"/>
      <c r="D49" s="879"/>
      <c r="E49" s="754"/>
      <c r="F49" s="755"/>
      <c r="G49" s="113"/>
      <c r="H49" s="925"/>
      <c r="I49" s="925"/>
      <c r="J49" s="925"/>
      <c r="K49" s="925"/>
      <c r="L49" s="925"/>
      <c r="M49" s="925"/>
      <c r="N49" s="925"/>
      <c r="O49" s="925"/>
    </row>
    <row r="50" spans="1:15" x14ac:dyDescent="0.25">
      <c r="A50" s="921"/>
      <c r="B50" s="113"/>
      <c r="C50" s="207"/>
      <c r="D50" s="899"/>
      <c r="E50" s="760"/>
      <c r="F50" s="761"/>
      <c r="G50" s="113"/>
      <c r="H50" s="921"/>
      <c r="I50" s="921"/>
      <c r="J50" s="921"/>
      <c r="K50" s="921"/>
      <c r="L50" s="921"/>
      <c r="M50" s="921"/>
      <c r="N50" s="921"/>
      <c r="O50" s="921"/>
    </row>
    <row r="51" spans="1:15" x14ac:dyDescent="0.25">
      <c r="A51" s="921"/>
      <c r="B51" s="113"/>
      <c r="C51" s="207"/>
      <c r="D51" s="899"/>
      <c r="E51" s="760"/>
      <c r="F51" s="761"/>
      <c r="G51" s="113"/>
      <c r="H51" s="921"/>
      <c r="I51" s="921"/>
      <c r="J51" s="921"/>
      <c r="K51" s="921"/>
      <c r="L51" s="921"/>
      <c r="M51" s="921"/>
      <c r="N51" s="921"/>
      <c r="O51" s="921"/>
    </row>
    <row r="52" spans="1:15" x14ac:dyDescent="0.25">
      <c r="A52" s="921"/>
      <c r="B52" s="113"/>
      <c r="C52" s="207"/>
      <c r="D52" s="899"/>
      <c r="E52" s="760"/>
      <c r="F52" s="761"/>
      <c r="G52" s="113"/>
      <c r="H52" s="921"/>
      <c r="I52" s="921"/>
      <c r="J52" s="921"/>
      <c r="K52" s="921"/>
      <c r="L52" s="921"/>
      <c r="M52" s="921"/>
      <c r="N52" s="921"/>
      <c r="O52" s="921"/>
    </row>
    <row r="53" spans="1:15" x14ac:dyDescent="0.25">
      <c r="A53" s="921"/>
      <c r="B53" s="540"/>
      <c r="C53" s="207"/>
      <c r="D53" s="899"/>
      <c r="E53" s="760"/>
      <c r="F53" s="761"/>
      <c r="G53" s="540"/>
      <c r="H53" s="921"/>
      <c r="I53" s="921"/>
      <c r="J53" s="921"/>
      <c r="K53" s="921"/>
      <c r="L53" s="921"/>
      <c r="M53" s="921"/>
      <c r="N53" s="921"/>
      <c r="O53" s="921"/>
    </row>
    <row r="54" spans="1:15" x14ac:dyDescent="0.25">
      <c r="A54" s="921"/>
      <c r="B54" s="113"/>
      <c r="C54" s="207"/>
      <c r="D54" s="899"/>
      <c r="E54" s="760"/>
      <c r="F54" s="761"/>
      <c r="G54" s="113"/>
      <c r="H54" s="921"/>
      <c r="I54" s="921"/>
      <c r="J54" s="921"/>
      <c r="K54" s="921"/>
      <c r="L54" s="921"/>
      <c r="M54" s="921"/>
      <c r="N54" s="921"/>
      <c r="O54" s="921"/>
    </row>
    <row r="55" spans="1:15" ht="15.75" thickBot="1" x14ac:dyDescent="0.3">
      <c r="A55" s="921"/>
      <c r="B55" s="113"/>
      <c r="C55" s="207"/>
      <c r="D55" s="899"/>
      <c r="E55" s="760"/>
      <c r="F55" s="761"/>
      <c r="G55" s="113"/>
      <c r="H55" s="921"/>
      <c r="I55" s="921"/>
      <c r="J55" s="921"/>
      <c r="K55" s="921"/>
      <c r="L55" s="921"/>
      <c r="M55" s="921"/>
      <c r="N55" s="921"/>
      <c r="O55" s="921"/>
    </row>
    <row r="56" spans="1:15" ht="15.75" thickBot="1" x14ac:dyDescent="0.3">
      <c r="A56" s="921"/>
      <c r="B56" s="113"/>
      <c r="C56" s="209"/>
      <c r="D56" s="161" t="s">
        <v>239</v>
      </c>
      <c r="E56" s="756">
        <f>SUM(E49:E55)</f>
        <v>0</v>
      </c>
      <c r="F56" s="757">
        <f>SUM(F49:F55)</f>
        <v>0</v>
      </c>
      <c r="G56" s="113"/>
      <c r="H56" s="921"/>
      <c r="I56" s="921"/>
      <c r="J56" s="921"/>
      <c r="K56" s="921"/>
      <c r="L56" s="921"/>
      <c r="M56" s="921"/>
      <c r="N56" s="921"/>
      <c r="O56" s="921"/>
    </row>
    <row r="57" spans="1:15" ht="15.75" thickBot="1" x14ac:dyDescent="0.3">
      <c r="A57" s="921"/>
      <c r="B57" s="113"/>
      <c r="C57" s="210"/>
      <c r="D57" s="212" t="s">
        <v>240</v>
      </c>
      <c r="E57" s="215" t="s">
        <v>248</v>
      </c>
      <c r="F57" s="216" t="s">
        <v>249</v>
      </c>
      <c r="G57" s="113"/>
      <c r="H57" s="921"/>
      <c r="I57" s="921"/>
      <c r="J57" s="921"/>
      <c r="K57" s="921"/>
      <c r="L57" s="921"/>
      <c r="M57" s="921"/>
      <c r="N57" s="921"/>
      <c r="O57" s="921"/>
    </row>
    <row r="58" spans="1:15" ht="15.75" thickTop="1" x14ac:dyDescent="0.25">
      <c r="A58" s="921"/>
      <c r="B58" s="113"/>
      <c r="C58" s="1306" t="s">
        <v>132</v>
      </c>
      <c r="D58" s="1306"/>
      <c r="E58" s="1306"/>
      <c r="F58" s="1306"/>
      <c r="G58" s="113"/>
      <c r="H58" s="921"/>
      <c r="I58" s="921"/>
      <c r="J58" s="921"/>
      <c r="K58" s="921"/>
      <c r="L58" s="921"/>
      <c r="M58" s="921"/>
      <c r="N58" s="921"/>
      <c r="O58" s="921"/>
    </row>
    <row r="59" spans="1:15" x14ac:dyDescent="0.25">
      <c r="A59" s="921"/>
      <c r="B59" s="113"/>
      <c r="C59" s="1307" t="s">
        <v>454</v>
      </c>
      <c r="D59" s="1201"/>
      <c r="E59" s="1201"/>
      <c r="F59" s="1201"/>
      <c r="G59" s="113"/>
      <c r="H59" s="921"/>
      <c r="I59" s="921"/>
      <c r="J59" s="921"/>
      <c r="K59" s="921"/>
      <c r="L59" s="921"/>
      <c r="M59" s="921"/>
      <c r="N59" s="921"/>
      <c r="O59" s="921"/>
    </row>
  </sheetData>
  <sheetProtection password="C8CD" sheet="1" objects="1" scenarios="1"/>
  <mergeCells count="30">
    <mergeCell ref="C3:F3"/>
    <mergeCell ref="C4:F4"/>
    <mergeCell ref="C6:F6"/>
    <mergeCell ref="C8:F8"/>
    <mergeCell ref="C10:F10"/>
    <mergeCell ref="C11:F11"/>
    <mergeCell ref="C12:F12"/>
    <mergeCell ref="C13:F13"/>
    <mergeCell ref="C14:F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58:F58"/>
    <mergeCell ref="C59:F59"/>
    <mergeCell ref="C47:F47"/>
    <mergeCell ref="C30:D30"/>
    <mergeCell ref="C34:F34"/>
    <mergeCell ref="C35:F35"/>
  </mergeCells>
  <dataValidations count="2">
    <dataValidation type="decimal" operator="greaterThanOrEqual" allowBlank="1" showInputMessage="1" showErrorMessage="1" error="Enter a dollar amount greater than zero." sqref="E37:F42 E49:F54 E16:F29 A1">
      <formula1>0</formula1>
    </dataValidation>
    <dataValidation operator="greaterThanOrEqual" allowBlank="1" showInputMessage="1" showErrorMessage="1" error="Enter a dollar amount greater than zero." sqref="E55:F55 E43:F43 E30:F30"/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88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48"/>
  <sheetViews>
    <sheetView showGridLines="0" showRowColHeaders="0" topLeftCell="A7" workbookViewId="0">
      <selection activeCell="J13" sqref="J13"/>
    </sheetView>
  </sheetViews>
  <sheetFormatPr defaultRowHeight="15" x14ac:dyDescent="0.25"/>
  <cols>
    <col min="1" max="3" width="3.7109375" style="1" customWidth="1"/>
    <col min="4" max="4" width="30.7109375" style="1" customWidth="1"/>
    <col min="5" max="12" width="15.28515625" style="1" customWidth="1"/>
    <col min="13" max="13" width="13.7109375" style="1" customWidth="1"/>
    <col min="14" max="15" width="3.7109375" style="1" customWidth="1"/>
    <col min="16" max="16" width="25" style="1" hidden="1" customWidth="1"/>
    <col min="17" max="17" width="25" style="1" customWidth="1"/>
    <col min="18" max="20" width="25" style="1" hidden="1" customWidth="1"/>
    <col min="21" max="16384" width="9.140625" style="1"/>
  </cols>
  <sheetData>
    <row r="1" spans="1:21" x14ac:dyDescent="0.25">
      <c r="A1" s="919"/>
      <c r="B1" s="915"/>
      <c r="C1" s="920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1053" t="s">
        <v>3</v>
      </c>
      <c r="Q1" s="1053" t="s">
        <v>3</v>
      </c>
      <c r="R1" s="1053" t="s">
        <v>3</v>
      </c>
      <c r="S1" s="1053" t="s">
        <v>3</v>
      </c>
      <c r="T1" s="1053" t="s">
        <v>3</v>
      </c>
      <c r="U1" s="915"/>
    </row>
    <row r="2" spans="1:21" x14ac:dyDescent="0.25">
      <c r="A2" s="916"/>
      <c r="B2" s="108"/>
      <c r="C2" s="891" t="str">
        <f>Contents!B59</f>
        <v>Version: AS XLV 3.1.2 MEDIUM locked LOCAL</v>
      </c>
      <c r="D2" s="503"/>
      <c r="E2" s="503"/>
      <c r="F2" s="108"/>
      <c r="G2" s="108"/>
      <c r="H2" s="108"/>
      <c r="I2" s="503"/>
      <c r="J2" s="503"/>
      <c r="K2" s="108"/>
      <c r="L2" s="108"/>
      <c r="M2" s="108"/>
      <c r="N2" s="108"/>
      <c r="O2" s="916"/>
      <c r="P2" s="1053" t="s">
        <v>7</v>
      </c>
      <c r="Q2" s="1053" t="s">
        <v>7</v>
      </c>
      <c r="R2" s="1053" t="s">
        <v>7</v>
      </c>
      <c r="S2" s="1053" t="s">
        <v>7</v>
      </c>
      <c r="T2" s="1053" t="s">
        <v>7</v>
      </c>
      <c r="U2" s="916"/>
    </row>
    <row r="3" spans="1:21" x14ac:dyDescent="0.25">
      <c r="A3" s="917"/>
      <c r="B3" s="504"/>
      <c r="C3" s="1214" t="str">
        <f>Contents!$E$3</f>
        <v>THE SOCIETY FOR CREATIVE ANACHRONISM, INC.</v>
      </c>
      <c r="D3" s="1214"/>
      <c r="E3" s="1214"/>
      <c r="F3" s="1214"/>
      <c r="G3" s="1214"/>
      <c r="H3" s="1214"/>
      <c r="I3" s="1214"/>
      <c r="J3" s="1214"/>
      <c r="K3" s="1214"/>
      <c r="L3" s="1214"/>
      <c r="M3" s="1214"/>
      <c r="N3" s="504"/>
      <c r="O3" s="917"/>
      <c r="P3" s="1053" t="s">
        <v>9</v>
      </c>
      <c r="Q3" s="1053" t="s">
        <v>9</v>
      </c>
      <c r="R3" s="1053" t="s">
        <v>9</v>
      </c>
      <c r="S3" s="1053" t="s">
        <v>9</v>
      </c>
      <c r="T3" s="1053" t="s">
        <v>9</v>
      </c>
      <c r="U3" s="917"/>
    </row>
    <row r="4" spans="1:21" x14ac:dyDescent="0.25">
      <c r="A4" s="916"/>
      <c r="B4" s="504"/>
      <c r="C4" s="1214" t="str">
        <f>Contents!$E$4</f>
        <v>FINANCIAL REPORT</v>
      </c>
      <c r="D4" s="1214"/>
      <c r="E4" s="1214"/>
      <c r="F4" s="1214"/>
      <c r="G4" s="1214"/>
      <c r="H4" s="1214"/>
      <c r="I4" s="1214"/>
      <c r="J4" s="1214"/>
      <c r="K4" s="1214"/>
      <c r="L4" s="1214"/>
      <c r="M4" s="1214"/>
      <c r="N4" s="504"/>
      <c r="O4" s="916"/>
      <c r="P4" s="1053" t="s">
        <v>11</v>
      </c>
      <c r="Q4" s="1053" t="s">
        <v>11</v>
      </c>
      <c r="R4" s="1053" t="s">
        <v>11</v>
      </c>
      <c r="S4" s="1053" t="s">
        <v>11</v>
      </c>
      <c r="T4" s="1053" t="s">
        <v>11</v>
      </c>
      <c r="U4" s="916"/>
    </row>
    <row r="5" spans="1:21" x14ac:dyDescent="0.25">
      <c r="A5" s="915"/>
      <c r="B5" s="108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08"/>
      <c r="O5" s="915"/>
      <c r="P5" s="1053" t="s">
        <v>13</v>
      </c>
      <c r="Q5" s="1053" t="s">
        <v>13</v>
      </c>
      <c r="R5" s="1053" t="s">
        <v>13</v>
      </c>
      <c r="S5" s="1053" t="s">
        <v>13</v>
      </c>
      <c r="T5" s="1053" t="s">
        <v>13</v>
      </c>
      <c r="U5" s="915"/>
    </row>
    <row r="6" spans="1:21" x14ac:dyDescent="0.25">
      <c r="A6" s="918"/>
      <c r="B6" s="108"/>
      <c r="C6" s="1216" t="str">
        <f>Contents!B58</f>
        <v>Branch:   Montengarde                                                             Period:  1/01/2017             to     12/31/2017            .</v>
      </c>
      <c r="D6" s="1216"/>
      <c r="E6" s="1216"/>
      <c r="F6" s="1216"/>
      <c r="G6" s="1216"/>
      <c r="H6" s="1216"/>
      <c r="I6" s="1216"/>
      <c r="J6" s="1216"/>
      <c r="K6" s="1216"/>
      <c r="L6" s="1216"/>
      <c r="M6" s="1216"/>
      <c r="N6" s="108"/>
      <c r="O6" s="918"/>
      <c r="P6" s="1053" t="s">
        <v>15</v>
      </c>
      <c r="Q6" s="1053" t="s">
        <v>15</v>
      </c>
      <c r="R6" s="1053" t="s">
        <v>15</v>
      </c>
      <c r="S6" s="1053" t="s">
        <v>15</v>
      </c>
      <c r="T6" s="1053" t="s">
        <v>15</v>
      </c>
      <c r="U6" s="918"/>
    </row>
    <row r="7" spans="1:21" x14ac:dyDescent="0.25">
      <c r="A7" s="915"/>
      <c r="B7" s="546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45"/>
      <c r="N7" s="546"/>
      <c r="O7" s="915"/>
      <c r="P7" s="1053" t="s">
        <v>19</v>
      </c>
      <c r="Q7" s="1053" t="s">
        <v>19</v>
      </c>
      <c r="R7" s="1053" t="s">
        <v>19</v>
      </c>
      <c r="S7" s="1053" t="s">
        <v>19</v>
      </c>
      <c r="T7" s="1053" t="s">
        <v>19</v>
      </c>
      <c r="U7" s="915"/>
    </row>
    <row r="8" spans="1:21" ht="18.75" x14ac:dyDescent="0.25">
      <c r="A8" s="918"/>
      <c r="B8" s="108"/>
      <c r="C8" s="1217" t="s">
        <v>195</v>
      </c>
      <c r="D8" s="1125"/>
      <c r="E8" s="1125"/>
      <c r="F8" s="1125"/>
      <c r="G8" s="1125"/>
      <c r="H8" s="1125"/>
      <c r="I8" s="1125"/>
      <c r="J8" s="1125"/>
      <c r="K8" s="1125"/>
      <c r="L8" s="1125"/>
      <c r="M8" s="1125"/>
      <c r="N8" s="108"/>
      <c r="O8" s="918"/>
      <c r="P8" s="1053" t="s">
        <v>23</v>
      </c>
      <c r="Q8" s="1053" t="s">
        <v>23</v>
      </c>
      <c r="R8" s="1053" t="s">
        <v>23</v>
      </c>
      <c r="S8" s="1053" t="s">
        <v>23</v>
      </c>
      <c r="T8" s="1053" t="s">
        <v>23</v>
      </c>
      <c r="U8" s="918"/>
    </row>
    <row r="9" spans="1:21" x14ac:dyDescent="0.25">
      <c r="A9" s="915"/>
      <c r="B9" s="546"/>
      <c r="C9" s="547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915"/>
      <c r="P9" s="1053" t="s">
        <v>27</v>
      </c>
      <c r="Q9" s="1053" t="s">
        <v>27</v>
      </c>
      <c r="R9" s="1053" t="s">
        <v>35</v>
      </c>
      <c r="S9" s="1053" t="s">
        <v>35</v>
      </c>
      <c r="T9" s="1053" t="s">
        <v>27</v>
      </c>
      <c r="U9" s="915"/>
    </row>
    <row r="10" spans="1:21" x14ac:dyDescent="0.25">
      <c r="A10" s="915"/>
      <c r="B10" s="108"/>
      <c r="C10" s="1354" t="s">
        <v>196</v>
      </c>
      <c r="D10" s="1355"/>
      <c r="E10" s="1355"/>
      <c r="F10" s="1355"/>
      <c r="G10" s="1355"/>
      <c r="H10" s="1355"/>
      <c r="I10" s="1355"/>
      <c r="J10" s="1355"/>
      <c r="K10" s="1355"/>
      <c r="L10" s="1355"/>
      <c r="M10" s="1355"/>
      <c r="N10" s="111"/>
      <c r="O10" s="915"/>
      <c r="P10" s="1053" t="s">
        <v>30</v>
      </c>
      <c r="Q10" s="1053" t="s">
        <v>30</v>
      </c>
      <c r="R10" s="1053" t="s">
        <v>38</v>
      </c>
      <c r="S10" s="1053" t="s">
        <v>38</v>
      </c>
      <c r="T10" s="1053" t="s">
        <v>30</v>
      </c>
      <c r="U10" s="915"/>
    </row>
    <row r="11" spans="1:21" ht="18.75" x14ac:dyDescent="0.25">
      <c r="A11" s="915"/>
      <c r="B11" s="108"/>
      <c r="C11" s="1343" t="s">
        <v>197</v>
      </c>
      <c r="D11" s="1344"/>
      <c r="E11" s="1344"/>
      <c r="F11" s="1344"/>
      <c r="G11" s="1344"/>
      <c r="H11" s="1344"/>
      <c r="I11" s="1344"/>
      <c r="J11" s="1344"/>
      <c r="K11" s="1344"/>
      <c r="L11" s="1344"/>
      <c r="M11" s="1344"/>
      <c r="N11" s="548"/>
      <c r="O11" s="915"/>
      <c r="P11" s="1053" t="s">
        <v>33</v>
      </c>
      <c r="Q11" s="1053" t="s">
        <v>33</v>
      </c>
      <c r="R11" s="1053" t="s">
        <v>40</v>
      </c>
      <c r="S11" s="1053" t="s">
        <v>40</v>
      </c>
      <c r="T11" s="1053" t="s">
        <v>33</v>
      </c>
      <c r="U11" s="915"/>
    </row>
    <row r="12" spans="1:21" ht="19.5" thickBot="1" x14ac:dyDescent="0.3">
      <c r="A12" s="918"/>
      <c r="B12" s="108"/>
      <c r="C12" s="1349" t="s">
        <v>198</v>
      </c>
      <c r="D12" s="1176"/>
      <c r="E12" s="1176"/>
      <c r="F12" s="1176"/>
      <c r="G12" s="1176"/>
      <c r="H12" s="1176"/>
      <c r="I12" s="1176"/>
      <c r="J12" s="1176"/>
      <c r="K12" s="1176"/>
      <c r="L12" s="1176"/>
      <c r="M12" s="1176"/>
      <c r="N12" s="548"/>
      <c r="O12" s="918"/>
      <c r="P12" s="1053" t="s">
        <v>35</v>
      </c>
      <c r="Q12" s="1053" t="s">
        <v>35</v>
      </c>
      <c r="R12" s="1053" t="s">
        <v>43</v>
      </c>
      <c r="S12" s="1053" t="s">
        <v>43</v>
      </c>
      <c r="T12" s="1053" t="s">
        <v>35</v>
      </c>
      <c r="U12" s="915"/>
    </row>
    <row r="13" spans="1:21" ht="99.95" customHeight="1" thickTop="1" thickBot="1" x14ac:dyDescent="0.3">
      <c r="A13" s="915"/>
      <c r="B13" s="546"/>
      <c r="C13" s="1350" t="s">
        <v>199</v>
      </c>
      <c r="D13" s="1351"/>
      <c r="E13" s="217"/>
      <c r="F13" s="218"/>
      <c r="G13" s="218"/>
      <c r="H13" s="218"/>
      <c r="I13" s="218"/>
      <c r="J13" s="218"/>
      <c r="K13" s="218"/>
      <c r="L13" s="218"/>
      <c r="M13" s="1352" t="s">
        <v>200</v>
      </c>
      <c r="N13" s="546"/>
      <c r="O13" s="915"/>
      <c r="P13" s="1053" t="s">
        <v>38</v>
      </c>
      <c r="Q13" s="1053" t="s">
        <v>38</v>
      </c>
      <c r="R13" s="1053" t="s">
        <v>46</v>
      </c>
      <c r="S13" s="1053" t="s">
        <v>46</v>
      </c>
      <c r="T13" s="1053" t="s">
        <v>38</v>
      </c>
      <c r="U13" s="918"/>
    </row>
    <row r="14" spans="1:21" ht="15.75" thickBot="1" x14ac:dyDescent="0.3">
      <c r="A14" s="915"/>
      <c r="B14" s="108"/>
      <c r="C14" s="219" t="s">
        <v>201</v>
      </c>
      <c r="D14" s="168" t="s">
        <v>202</v>
      </c>
      <c r="E14" s="762"/>
      <c r="F14" s="763"/>
      <c r="G14" s="763"/>
      <c r="H14" s="763"/>
      <c r="I14" s="763"/>
      <c r="J14" s="763"/>
      <c r="K14" s="763"/>
      <c r="L14" s="763"/>
      <c r="M14" s="1353"/>
      <c r="N14" s="108"/>
      <c r="O14" s="915"/>
      <c r="P14" s="1053" t="s">
        <v>40</v>
      </c>
      <c r="Q14" s="1053" t="s">
        <v>40</v>
      </c>
      <c r="R14" s="1053" t="s">
        <v>49</v>
      </c>
      <c r="S14" s="1053" t="s">
        <v>49</v>
      </c>
      <c r="T14" s="1053" t="s">
        <v>40</v>
      </c>
      <c r="U14" s="915"/>
    </row>
    <row r="15" spans="1:21" ht="15.75" thickBot="1" x14ac:dyDescent="0.3">
      <c r="A15" s="915"/>
      <c r="B15" s="108"/>
      <c r="C15" s="1345" t="s">
        <v>203</v>
      </c>
      <c r="D15" s="1346"/>
      <c r="E15" s="1346"/>
      <c r="F15" s="1346"/>
      <c r="G15" s="1346"/>
      <c r="H15" s="1346"/>
      <c r="I15" s="1346"/>
      <c r="J15" s="1346"/>
      <c r="K15" s="1346"/>
      <c r="L15" s="1346"/>
      <c r="M15" s="1347"/>
      <c r="N15" s="108"/>
      <c r="O15" s="915"/>
      <c r="P15" s="1053" t="s">
        <v>43</v>
      </c>
      <c r="Q15" s="1053" t="s">
        <v>43</v>
      </c>
      <c r="R15" s="1053" t="s">
        <v>52</v>
      </c>
      <c r="S15" s="1053" t="s">
        <v>52</v>
      </c>
      <c r="T15" s="1053" t="s">
        <v>43</v>
      </c>
      <c r="U15" s="915"/>
    </row>
    <row r="16" spans="1:21" ht="26.25" customHeight="1" thickBot="1" x14ac:dyDescent="0.3">
      <c r="A16" s="915"/>
      <c r="B16" s="108"/>
      <c r="C16" s="220" t="s">
        <v>204</v>
      </c>
      <c r="D16" s="195" t="s">
        <v>205</v>
      </c>
      <c r="E16" s="196"/>
      <c r="F16" s="197"/>
      <c r="G16" s="197"/>
      <c r="H16" s="197"/>
      <c r="I16" s="197"/>
      <c r="J16" s="197"/>
      <c r="K16" s="197"/>
      <c r="L16" s="197"/>
      <c r="M16" s="221" t="s">
        <v>206</v>
      </c>
      <c r="N16" s="108"/>
      <c r="O16" s="915"/>
      <c r="P16" s="1053" t="s">
        <v>46</v>
      </c>
      <c r="Q16" s="1053" t="s">
        <v>46</v>
      </c>
      <c r="R16" s="1053" t="s">
        <v>58</v>
      </c>
      <c r="S16" s="1053" t="s">
        <v>54</v>
      </c>
      <c r="T16" s="1053" t="s">
        <v>46</v>
      </c>
      <c r="U16" s="915"/>
    </row>
    <row r="17" spans="1:21" ht="26.25" customHeight="1" thickBot="1" x14ac:dyDescent="0.3">
      <c r="A17" s="915"/>
      <c r="B17" s="108"/>
      <c r="C17" s="222" t="s">
        <v>207</v>
      </c>
      <c r="D17" s="194" t="s">
        <v>208</v>
      </c>
      <c r="E17" s="764"/>
      <c r="F17" s="765"/>
      <c r="G17" s="765"/>
      <c r="H17" s="765"/>
      <c r="I17" s="765"/>
      <c r="J17" s="765"/>
      <c r="K17" s="765"/>
      <c r="L17" s="765"/>
      <c r="M17" s="766">
        <f>SUM(E17:L17)</f>
        <v>0</v>
      </c>
      <c r="N17" s="108"/>
      <c r="O17" s="915"/>
      <c r="P17" s="1053" t="s">
        <v>49</v>
      </c>
      <c r="Q17" s="1053" t="s">
        <v>49</v>
      </c>
      <c r="R17" s="1053" t="s">
        <v>89</v>
      </c>
      <c r="S17" s="1053" t="s">
        <v>58</v>
      </c>
      <c r="T17" s="1053" t="s">
        <v>49</v>
      </c>
      <c r="U17" s="915"/>
    </row>
    <row r="18" spans="1:21" ht="15.75" thickBot="1" x14ac:dyDescent="0.3">
      <c r="A18" s="915"/>
      <c r="B18" s="108"/>
      <c r="C18" s="1345" t="s">
        <v>209</v>
      </c>
      <c r="D18" s="1346"/>
      <c r="E18" s="1346"/>
      <c r="F18" s="1346"/>
      <c r="G18" s="1346"/>
      <c r="H18" s="1346"/>
      <c r="I18" s="1346"/>
      <c r="J18" s="1346"/>
      <c r="K18" s="1346"/>
      <c r="L18" s="1346"/>
      <c r="M18" s="1347"/>
      <c r="N18" s="108"/>
      <c r="O18" s="915"/>
      <c r="P18" s="1053" t="s">
        <v>52</v>
      </c>
      <c r="Q18" s="1053" t="s">
        <v>52</v>
      </c>
      <c r="R18" s="89"/>
      <c r="S18" s="1053" t="s">
        <v>64</v>
      </c>
      <c r="T18" s="1053" t="s">
        <v>52</v>
      </c>
      <c r="U18" s="915"/>
    </row>
    <row r="19" spans="1:21" ht="26.25" customHeight="1" x14ac:dyDescent="0.25">
      <c r="A19" s="915"/>
      <c r="B19" s="108"/>
      <c r="C19" s="220" t="s">
        <v>210</v>
      </c>
      <c r="D19" s="195" t="s">
        <v>211</v>
      </c>
      <c r="E19" s="162"/>
      <c r="F19" s="136"/>
      <c r="G19" s="136"/>
      <c r="H19" s="136"/>
      <c r="I19" s="136"/>
      <c r="J19" s="136"/>
      <c r="K19" s="136"/>
      <c r="L19" s="163"/>
      <c r="M19" s="223"/>
      <c r="N19" s="108"/>
      <c r="O19" s="915"/>
      <c r="P19" s="1053" t="s">
        <v>54</v>
      </c>
      <c r="Q19" s="1053" t="s">
        <v>54</v>
      </c>
      <c r="R19" s="89"/>
      <c r="S19" s="1053" t="s">
        <v>65</v>
      </c>
      <c r="T19" s="1053" t="s">
        <v>54</v>
      </c>
      <c r="U19" s="915"/>
    </row>
    <row r="20" spans="1:21" ht="26.25" customHeight="1" thickBot="1" x14ac:dyDescent="0.3">
      <c r="A20" s="915"/>
      <c r="B20" s="108"/>
      <c r="C20" s="224" t="s">
        <v>212</v>
      </c>
      <c r="D20" s="170" t="s">
        <v>213</v>
      </c>
      <c r="E20" s="764"/>
      <c r="F20" s="764"/>
      <c r="G20" s="764"/>
      <c r="H20" s="764"/>
      <c r="I20" s="764"/>
      <c r="J20" s="764"/>
      <c r="K20" s="764"/>
      <c r="L20" s="764"/>
      <c r="M20" s="225"/>
      <c r="N20" s="108"/>
      <c r="O20" s="915"/>
      <c r="P20" s="1053" t="s">
        <v>56</v>
      </c>
      <c r="Q20" s="1053" t="s">
        <v>56</v>
      </c>
      <c r="R20" s="89"/>
      <c r="S20" s="1053" t="s">
        <v>67</v>
      </c>
      <c r="T20" s="1053" t="s">
        <v>56</v>
      </c>
      <c r="U20" s="915"/>
    </row>
    <row r="21" spans="1:21" ht="15.75" thickBot="1" x14ac:dyDescent="0.3">
      <c r="A21" s="915"/>
      <c r="B21" s="108"/>
      <c r="C21" s="1345" t="s">
        <v>214</v>
      </c>
      <c r="D21" s="1346"/>
      <c r="E21" s="1346"/>
      <c r="F21" s="1346"/>
      <c r="G21" s="1346"/>
      <c r="H21" s="1346"/>
      <c r="I21" s="1346"/>
      <c r="J21" s="1346"/>
      <c r="K21" s="1346"/>
      <c r="L21" s="1346"/>
      <c r="M21" s="1347"/>
      <c r="N21" s="108"/>
      <c r="O21" s="915"/>
      <c r="P21" s="1053" t="s">
        <v>58</v>
      </c>
      <c r="Q21" s="1053" t="s">
        <v>58</v>
      </c>
      <c r="R21" s="89"/>
      <c r="S21" s="1053" t="s">
        <v>69</v>
      </c>
      <c r="T21" s="1053" t="s">
        <v>58</v>
      </c>
      <c r="U21" s="915"/>
    </row>
    <row r="22" spans="1:21" ht="26.25" customHeight="1" thickBot="1" x14ac:dyDescent="0.3">
      <c r="A22" s="915"/>
      <c r="B22" s="108"/>
      <c r="C22" s="226" t="s">
        <v>215</v>
      </c>
      <c r="D22" s="171" t="s">
        <v>216</v>
      </c>
      <c r="E22" s="880">
        <f t="shared" ref="E22:L22" si="0">IF(AND(E16&gt;0,E17&gt;0),(E17/E16),IF(AND(E19&gt;0,E20&gt;0),(E20/E19),0))</f>
        <v>0</v>
      </c>
      <c r="F22" s="881">
        <f t="shared" si="0"/>
        <v>0</v>
      </c>
      <c r="G22" s="881">
        <f t="shared" si="0"/>
        <v>0</v>
      </c>
      <c r="H22" s="881">
        <f t="shared" si="0"/>
        <v>0</v>
      </c>
      <c r="I22" s="881">
        <f t="shared" si="0"/>
        <v>0</v>
      </c>
      <c r="J22" s="881">
        <f t="shared" si="0"/>
        <v>0</v>
      </c>
      <c r="K22" s="881">
        <f t="shared" si="0"/>
        <v>0</v>
      </c>
      <c r="L22" s="882">
        <f t="shared" si="0"/>
        <v>0</v>
      </c>
      <c r="M22" s="227"/>
      <c r="N22" s="108"/>
      <c r="O22" s="915"/>
      <c r="P22" s="1053" t="s">
        <v>62</v>
      </c>
      <c r="Q22" s="1053" t="s">
        <v>80</v>
      </c>
      <c r="R22" s="89"/>
      <c r="S22" s="1053" t="s">
        <v>70</v>
      </c>
      <c r="T22" s="1053" t="s">
        <v>62</v>
      </c>
      <c r="U22" s="915"/>
    </row>
    <row r="23" spans="1:21" ht="15.75" thickBot="1" x14ac:dyDescent="0.3">
      <c r="A23" s="915"/>
      <c r="B23" s="108"/>
      <c r="C23" s="1345" t="s">
        <v>217</v>
      </c>
      <c r="D23" s="1346"/>
      <c r="E23" s="1346"/>
      <c r="F23" s="1346"/>
      <c r="G23" s="1346"/>
      <c r="H23" s="1346"/>
      <c r="I23" s="1346"/>
      <c r="J23" s="1346"/>
      <c r="K23" s="1346"/>
      <c r="L23" s="1346"/>
      <c r="M23" s="1347"/>
      <c r="N23" s="108"/>
      <c r="O23" s="915"/>
      <c r="P23" s="1053" t="s">
        <v>63</v>
      </c>
      <c r="Q23" s="1053" t="s">
        <v>84</v>
      </c>
      <c r="R23" s="89"/>
      <c r="S23" s="1053" t="s">
        <v>644</v>
      </c>
      <c r="T23" s="1053" t="s">
        <v>63</v>
      </c>
      <c r="U23" s="915"/>
    </row>
    <row r="24" spans="1:21" ht="26.25" customHeight="1" x14ac:dyDescent="0.25">
      <c r="A24" s="915"/>
      <c r="B24" s="108"/>
      <c r="C24" s="228" t="s">
        <v>218</v>
      </c>
      <c r="D24" s="169" t="s">
        <v>219</v>
      </c>
      <c r="E24" s="162"/>
      <c r="F24" s="136"/>
      <c r="G24" s="136"/>
      <c r="H24" s="136"/>
      <c r="I24" s="136"/>
      <c r="J24" s="136"/>
      <c r="K24" s="136"/>
      <c r="L24" s="163"/>
      <c r="M24" s="223"/>
      <c r="N24" s="108"/>
      <c r="O24" s="915"/>
      <c r="P24" s="1053" t="s">
        <v>64</v>
      </c>
      <c r="Q24" s="1053" t="s">
        <v>89</v>
      </c>
      <c r="R24" s="89"/>
      <c r="S24" s="1053" t="s">
        <v>645</v>
      </c>
      <c r="T24" s="1053" t="s">
        <v>64</v>
      </c>
      <c r="U24" s="915"/>
    </row>
    <row r="25" spans="1:21" ht="26.25" customHeight="1" x14ac:dyDescent="0.25">
      <c r="A25" s="915"/>
      <c r="B25" s="108"/>
      <c r="C25" s="224" t="s">
        <v>220</v>
      </c>
      <c r="D25" s="170" t="s">
        <v>221</v>
      </c>
      <c r="E25" s="164"/>
      <c r="F25" s="137"/>
      <c r="G25" s="137"/>
      <c r="H25" s="137"/>
      <c r="I25" s="137"/>
      <c r="J25" s="137"/>
      <c r="K25" s="137"/>
      <c r="L25" s="166"/>
      <c r="M25" s="914"/>
      <c r="N25" s="108"/>
      <c r="O25" s="915"/>
      <c r="P25" s="1053" t="s">
        <v>65</v>
      </c>
      <c r="Q25" s="89"/>
      <c r="R25" s="89"/>
      <c r="S25" s="1053" t="s">
        <v>80</v>
      </c>
      <c r="T25" s="1053" t="s">
        <v>65</v>
      </c>
      <c r="U25" s="915"/>
    </row>
    <row r="26" spans="1:21" ht="26.25" customHeight="1" thickBot="1" x14ac:dyDescent="0.3">
      <c r="A26" s="915"/>
      <c r="B26" s="108"/>
      <c r="C26" s="224" t="s">
        <v>222</v>
      </c>
      <c r="D26" s="170" t="s">
        <v>223</v>
      </c>
      <c r="E26" s="165">
        <f t="shared" ref="E26:L26" si="1">IF(E16&gt;0,E16,E19)-E24-E25</f>
        <v>0</v>
      </c>
      <c r="F26" s="135">
        <f t="shared" si="1"/>
        <v>0</v>
      </c>
      <c r="G26" s="135">
        <f t="shared" si="1"/>
        <v>0</v>
      </c>
      <c r="H26" s="135">
        <f t="shared" si="1"/>
        <v>0</v>
      </c>
      <c r="I26" s="135">
        <f t="shared" si="1"/>
        <v>0</v>
      </c>
      <c r="J26" s="135">
        <f t="shared" si="1"/>
        <v>0</v>
      </c>
      <c r="K26" s="135">
        <f t="shared" si="1"/>
        <v>0</v>
      </c>
      <c r="L26" s="167">
        <f t="shared" si="1"/>
        <v>0</v>
      </c>
      <c r="M26" s="229" t="s">
        <v>224</v>
      </c>
      <c r="N26" s="108"/>
      <c r="O26" s="915"/>
      <c r="P26" s="1053" t="s">
        <v>72</v>
      </c>
      <c r="Q26" s="89"/>
      <c r="R26" s="89"/>
      <c r="S26" s="1053" t="s">
        <v>82</v>
      </c>
      <c r="T26" s="1053" t="s">
        <v>72</v>
      </c>
      <c r="U26" s="915"/>
    </row>
    <row r="27" spans="1:21" ht="26.25" customHeight="1" thickBot="1" x14ac:dyDescent="0.3">
      <c r="A27" s="915"/>
      <c r="B27" s="108"/>
      <c r="C27" s="226" t="s">
        <v>225</v>
      </c>
      <c r="D27" s="171" t="s">
        <v>226</v>
      </c>
      <c r="E27" s="769">
        <f t="shared" ref="E27:L27" si="2">E26*E22</f>
        <v>0</v>
      </c>
      <c r="F27" s="767">
        <f t="shared" si="2"/>
        <v>0</v>
      </c>
      <c r="G27" s="767">
        <f t="shared" si="2"/>
        <v>0</v>
      </c>
      <c r="H27" s="767">
        <f t="shared" si="2"/>
        <v>0</v>
      </c>
      <c r="I27" s="767">
        <f t="shared" si="2"/>
        <v>0</v>
      </c>
      <c r="J27" s="767">
        <f t="shared" si="2"/>
        <v>0</v>
      </c>
      <c r="K27" s="767">
        <f t="shared" si="2"/>
        <v>0</v>
      </c>
      <c r="L27" s="768">
        <f t="shared" si="2"/>
        <v>0</v>
      </c>
      <c r="M27" s="770">
        <f>SUM(E27:L27)</f>
        <v>0</v>
      </c>
      <c r="N27" s="108"/>
      <c r="O27" s="915"/>
      <c r="P27" s="1053" t="s">
        <v>73</v>
      </c>
      <c r="Q27" s="89"/>
      <c r="R27" s="89"/>
      <c r="S27" s="1053" t="s">
        <v>83</v>
      </c>
      <c r="T27" s="1053" t="s">
        <v>73</v>
      </c>
      <c r="U27" s="915"/>
    </row>
    <row r="28" spans="1:21" ht="15.75" thickBot="1" x14ac:dyDescent="0.3">
      <c r="A28" s="915"/>
      <c r="B28" s="108"/>
      <c r="C28" s="1345" t="s">
        <v>227</v>
      </c>
      <c r="D28" s="1346"/>
      <c r="E28" s="1346"/>
      <c r="F28" s="1346"/>
      <c r="G28" s="1346"/>
      <c r="H28" s="1346"/>
      <c r="I28" s="1346"/>
      <c r="J28" s="1346"/>
      <c r="K28" s="1346"/>
      <c r="L28" s="1346"/>
      <c r="M28" s="1347"/>
      <c r="N28" s="108"/>
      <c r="O28" s="915"/>
      <c r="P28" s="1053" t="s">
        <v>75</v>
      </c>
      <c r="Q28" s="89"/>
      <c r="R28" s="89"/>
      <c r="S28" s="1053" t="s">
        <v>84</v>
      </c>
      <c r="T28" s="1053" t="s">
        <v>75</v>
      </c>
      <c r="U28" s="915"/>
    </row>
    <row r="29" spans="1:21" ht="26.25" customHeight="1" thickBot="1" x14ac:dyDescent="0.3">
      <c r="A29" s="915"/>
      <c r="B29" s="108"/>
      <c r="C29" s="230" t="s">
        <v>228</v>
      </c>
      <c r="D29" s="172" t="s">
        <v>229</v>
      </c>
      <c r="E29" s="771">
        <f t="shared" ref="E29:L29" si="3">(E17+E20)-E27</f>
        <v>0</v>
      </c>
      <c r="F29" s="772">
        <f t="shared" si="3"/>
        <v>0</v>
      </c>
      <c r="G29" s="772">
        <f t="shared" si="3"/>
        <v>0</v>
      </c>
      <c r="H29" s="772">
        <f t="shared" si="3"/>
        <v>0</v>
      </c>
      <c r="I29" s="772">
        <f t="shared" si="3"/>
        <v>0</v>
      </c>
      <c r="J29" s="772">
        <f t="shared" si="3"/>
        <v>0</v>
      </c>
      <c r="K29" s="772">
        <f t="shared" si="3"/>
        <v>0</v>
      </c>
      <c r="L29" s="773">
        <f t="shared" si="3"/>
        <v>0</v>
      </c>
      <c r="M29" s="770">
        <f>SUM(E29:L29)</f>
        <v>0</v>
      </c>
      <c r="N29" s="108"/>
      <c r="O29" s="915"/>
      <c r="P29" s="1053" t="s">
        <v>77</v>
      </c>
      <c r="Q29" s="89"/>
      <c r="R29" s="89"/>
      <c r="S29" s="1053" t="s">
        <v>89</v>
      </c>
      <c r="T29" s="1053" t="s">
        <v>77</v>
      </c>
      <c r="U29" s="915"/>
    </row>
    <row r="30" spans="1:21" ht="26.25" customHeight="1" thickBot="1" x14ac:dyDescent="0.3">
      <c r="A30" s="915"/>
      <c r="B30" s="108"/>
      <c r="C30" s="346" t="s">
        <v>230</v>
      </c>
      <c r="D30" s="170" t="s">
        <v>231</v>
      </c>
      <c r="E30" s="774"/>
      <c r="F30" s="775"/>
      <c r="G30" s="775"/>
      <c r="H30" s="775"/>
      <c r="I30" s="775"/>
      <c r="J30" s="775"/>
      <c r="K30" s="775"/>
      <c r="L30" s="776"/>
      <c r="M30" s="770">
        <f>SUM(E30:L30)</f>
        <v>0</v>
      </c>
      <c r="N30" s="108"/>
      <c r="O30" s="915"/>
      <c r="P30" s="1053" t="s">
        <v>79</v>
      </c>
      <c r="Q30" s="89"/>
      <c r="R30" s="89"/>
      <c r="S30" s="89"/>
      <c r="T30" s="1053" t="s">
        <v>79</v>
      </c>
      <c r="U30" s="915"/>
    </row>
    <row r="31" spans="1:21" ht="26.25" customHeight="1" thickBot="1" x14ac:dyDescent="0.3">
      <c r="A31" s="915"/>
      <c r="B31" s="108"/>
      <c r="C31" s="231" t="s">
        <v>232</v>
      </c>
      <c r="D31" s="232" t="s">
        <v>233</v>
      </c>
      <c r="E31" s="777">
        <f t="shared" ref="E31:L31" si="4">E30-E29</f>
        <v>0</v>
      </c>
      <c r="F31" s="778">
        <f t="shared" si="4"/>
        <v>0</v>
      </c>
      <c r="G31" s="778">
        <f t="shared" si="4"/>
        <v>0</v>
      </c>
      <c r="H31" s="778">
        <f t="shared" si="4"/>
        <v>0</v>
      </c>
      <c r="I31" s="778">
        <f t="shared" si="4"/>
        <v>0</v>
      </c>
      <c r="J31" s="778">
        <f t="shared" si="4"/>
        <v>0</v>
      </c>
      <c r="K31" s="778">
        <f t="shared" si="4"/>
        <v>0</v>
      </c>
      <c r="L31" s="779">
        <f t="shared" si="4"/>
        <v>0</v>
      </c>
      <c r="M31" s="338" t="s">
        <v>234</v>
      </c>
      <c r="N31" s="108"/>
      <c r="O31" s="915"/>
      <c r="P31" s="1053" t="s">
        <v>80</v>
      </c>
      <c r="Q31" s="89"/>
      <c r="R31" s="89"/>
      <c r="S31" s="89"/>
      <c r="T31" s="1053" t="s">
        <v>80</v>
      </c>
      <c r="U31" s="915"/>
    </row>
    <row r="32" spans="1:21" ht="15.75" thickTop="1" x14ac:dyDescent="0.25">
      <c r="A32" s="915"/>
      <c r="B32" s="108"/>
      <c r="C32" s="1348" t="s">
        <v>132</v>
      </c>
      <c r="D32" s="1348"/>
      <c r="E32" s="1348"/>
      <c r="F32" s="1348"/>
      <c r="G32" s="1348"/>
      <c r="H32" s="1348"/>
      <c r="I32" s="1348"/>
      <c r="J32" s="1348"/>
      <c r="K32" s="1348"/>
      <c r="L32" s="1348"/>
      <c r="M32" s="1348"/>
      <c r="N32" s="108"/>
      <c r="O32" s="915"/>
      <c r="P32" s="1053" t="s">
        <v>82</v>
      </c>
      <c r="Q32" s="89"/>
      <c r="R32" s="89"/>
      <c r="S32" s="89"/>
      <c r="T32" s="1053" t="s">
        <v>82</v>
      </c>
      <c r="U32" s="915"/>
    </row>
    <row r="33" spans="1:21" x14ac:dyDescent="0.25">
      <c r="A33" s="915"/>
      <c r="B33" s="109"/>
      <c r="C33" s="1200" t="s">
        <v>444</v>
      </c>
      <c r="D33" s="1200"/>
      <c r="E33" s="1200"/>
      <c r="F33" s="1200"/>
      <c r="G33" s="1200"/>
      <c r="H33" s="1200"/>
      <c r="I33" s="1200"/>
      <c r="J33" s="1200"/>
      <c r="K33" s="1200"/>
      <c r="L33" s="1200"/>
      <c r="M33" s="1200"/>
      <c r="N33" s="109"/>
      <c r="O33" s="915"/>
      <c r="P33" s="1053" t="s">
        <v>83</v>
      </c>
      <c r="Q33" s="89"/>
      <c r="R33" s="89"/>
      <c r="S33" s="89"/>
      <c r="T33" s="1053" t="s">
        <v>83</v>
      </c>
      <c r="U33" s="915"/>
    </row>
    <row r="34" spans="1:21" x14ac:dyDescent="0.25">
      <c r="A34" s="915"/>
      <c r="B34" s="915"/>
      <c r="C34" s="920"/>
      <c r="D34" s="915"/>
      <c r="E34" s="915"/>
      <c r="F34" s="915"/>
      <c r="G34" s="915"/>
      <c r="H34" s="915"/>
      <c r="I34" s="915"/>
      <c r="J34" s="915"/>
      <c r="K34" s="915"/>
      <c r="L34" s="915"/>
      <c r="M34" s="915"/>
      <c r="N34" s="915"/>
      <c r="O34" s="915"/>
      <c r="P34" s="1053" t="s">
        <v>84</v>
      </c>
      <c r="Q34" s="89"/>
      <c r="R34" s="89"/>
      <c r="S34" s="89"/>
      <c r="T34" s="1053" t="s">
        <v>84</v>
      </c>
      <c r="U34" s="915"/>
    </row>
    <row r="35" spans="1:21" x14ac:dyDescent="0.25">
      <c r="A35" s="915"/>
      <c r="B35" s="915"/>
      <c r="C35" s="920"/>
      <c r="D35" s="915"/>
      <c r="E35" s="915"/>
      <c r="F35" s="915"/>
      <c r="G35" s="915"/>
      <c r="H35" s="915"/>
      <c r="I35" s="915"/>
      <c r="J35" s="915"/>
      <c r="K35" s="915"/>
      <c r="L35" s="915"/>
      <c r="M35" s="915"/>
      <c r="N35" s="915"/>
      <c r="O35" s="915"/>
      <c r="P35" s="1053" t="s">
        <v>86</v>
      </c>
      <c r="Q35" s="89"/>
      <c r="R35" s="89"/>
      <c r="S35" s="89"/>
      <c r="T35" s="1053" t="s">
        <v>86</v>
      </c>
      <c r="U35" s="915"/>
    </row>
    <row r="36" spans="1:21" x14ac:dyDescent="0.25">
      <c r="A36" s="915"/>
      <c r="B36" s="915"/>
      <c r="C36" s="920"/>
      <c r="D36" s="915"/>
      <c r="E36" s="915"/>
      <c r="F36" s="915"/>
      <c r="G36" s="915"/>
      <c r="H36" s="915"/>
      <c r="I36" s="915"/>
      <c r="J36" s="915"/>
      <c r="K36" s="915"/>
      <c r="L36" s="915"/>
      <c r="M36" s="915"/>
      <c r="N36" s="915"/>
      <c r="O36" s="915"/>
      <c r="P36" s="1053" t="s">
        <v>87</v>
      </c>
      <c r="Q36" s="89"/>
      <c r="R36" s="89"/>
      <c r="S36" s="89"/>
      <c r="T36" s="1053" t="s">
        <v>87</v>
      </c>
      <c r="U36" s="915"/>
    </row>
    <row r="37" spans="1:21" x14ac:dyDescent="0.25">
      <c r="A37" s="915"/>
      <c r="B37" s="915"/>
      <c r="C37" s="920"/>
      <c r="D37" s="915"/>
      <c r="E37" s="915"/>
      <c r="F37" s="915"/>
      <c r="G37" s="915"/>
      <c r="H37" s="915"/>
      <c r="I37" s="915"/>
      <c r="J37" s="915"/>
      <c r="K37" s="915"/>
      <c r="L37" s="915"/>
      <c r="M37" s="915"/>
      <c r="N37" s="915"/>
      <c r="O37" s="915"/>
      <c r="P37" s="1053" t="s">
        <v>89</v>
      </c>
      <c r="Q37" s="89"/>
      <c r="R37" s="89"/>
      <c r="S37" s="89"/>
      <c r="T37" s="1053" t="s">
        <v>88</v>
      </c>
      <c r="U37" s="915"/>
    </row>
    <row r="38" spans="1:21" x14ac:dyDescent="0.25">
      <c r="A38" s="915"/>
      <c r="B38" s="915"/>
      <c r="C38" s="920"/>
      <c r="D38" s="915"/>
      <c r="E38" s="915"/>
      <c r="F38" s="915"/>
      <c r="G38" s="915"/>
      <c r="H38" s="915"/>
      <c r="I38" s="915"/>
      <c r="J38" s="915"/>
      <c r="K38" s="915"/>
      <c r="L38" s="915"/>
      <c r="M38" s="915"/>
      <c r="N38" s="915"/>
      <c r="O38" s="915"/>
      <c r="P38" s="89"/>
      <c r="Q38" s="89"/>
      <c r="R38" s="89"/>
      <c r="S38" s="89"/>
      <c r="T38" s="1053" t="s">
        <v>89</v>
      </c>
      <c r="U38" s="915"/>
    </row>
    <row r="39" spans="1:21" x14ac:dyDescent="0.25">
      <c r="A39" s="915"/>
      <c r="B39" s="915"/>
      <c r="C39" s="920"/>
      <c r="D39" s="915"/>
      <c r="E39" s="915"/>
      <c r="F39" s="915"/>
      <c r="G39" s="915"/>
      <c r="H39" s="915"/>
      <c r="I39" s="915"/>
      <c r="J39" s="915"/>
      <c r="K39" s="915"/>
      <c r="L39" s="915"/>
      <c r="M39" s="915"/>
      <c r="N39" s="915"/>
      <c r="O39" s="915"/>
      <c r="Q39" s="89"/>
      <c r="R39" s="89"/>
      <c r="S39" s="89"/>
      <c r="T39" s="89"/>
      <c r="U39" s="915"/>
    </row>
    <row r="40" spans="1:21" x14ac:dyDescent="0.25">
      <c r="A40" s="915"/>
      <c r="B40" s="915"/>
      <c r="C40" s="920"/>
      <c r="D40" s="915"/>
      <c r="E40" s="915"/>
      <c r="F40" s="915"/>
      <c r="G40" s="915"/>
      <c r="H40" s="915"/>
      <c r="I40" s="915"/>
      <c r="J40" s="915"/>
      <c r="K40" s="915"/>
      <c r="L40" s="915"/>
      <c r="M40" s="915"/>
      <c r="N40" s="915"/>
      <c r="O40" s="915"/>
      <c r="P40" s="89"/>
      <c r="Q40" s="89"/>
      <c r="R40" s="89"/>
      <c r="S40" s="89"/>
      <c r="T40" s="962"/>
      <c r="U40" s="915"/>
    </row>
    <row r="41" spans="1:21" x14ac:dyDescent="0.25">
      <c r="P41" s="89"/>
      <c r="Q41" s="89"/>
      <c r="R41" s="89"/>
      <c r="S41" s="89"/>
      <c r="T41" s="89"/>
    </row>
    <row r="42" spans="1:21" x14ac:dyDescent="0.25">
      <c r="P42" s="89"/>
      <c r="Q42" s="89"/>
      <c r="R42" s="89"/>
      <c r="S42" s="89"/>
      <c r="T42" s="89"/>
    </row>
    <row r="43" spans="1:21" x14ac:dyDescent="0.25">
      <c r="P43" s="89"/>
      <c r="Q43" s="89"/>
      <c r="R43" s="89"/>
      <c r="S43" s="89"/>
      <c r="T43" s="89"/>
    </row>
    <row r="44" spans="1:21" x14ac:dyDescent="0.25">
      <c r="P44" s="89"/>
      <c r="Q44" s="89"/>
      <c r="R44" s="89"/>
      <c r="S44" s="89"/>
      <c r="T44" s="89"/>
    </row>
    <row r="45" spans="1:21" x14ac:dyDescent="0.25">
      <c r="P45" s="89"/>
      <c r="Q45" s="89"/>
      <c r="R45" s="89"/>
      <c r="S45" s="89"/>
      <c r="T45" s="89"/>
    </row>
    <row r="46" spans="1:21" x14ac:dyDescent="0.25">
      <c r="P46" s="89"/>
      <c r="Q46" s="89"/>
      <c r="R46" s="89"/>
      <c r="S46" s="89"/>
      <c r="T46" s="89"/>
    </row>
    <row r="47" spans="1:21" x14ac:dyDescent="0.25">
      <c r="S47" s="89"/>
    </row>
    <row r="48" spans="1:21" x14ac:dyDescent="0.25">
      <c r="S48" s="89"/>
    </row>
  </sheetData>
  <sheetProtection password="C8CD" sheet="1" objects="1" scenarios="1"/>
  <mergeCells count="16">
    <mergeCell ref="C3:M3"/>
    <mergeCell ref="C4:M4"/>
    <mergeCell ref="C6:M6"/>
    <mergeCell ref="C8:M8"/>
    <mergeCell ref="C10:M10"/>
    <mergeCell ref="C11:M11"/>
    <mergeCell ref="C23:M23"/>
    <mergeCell ref="C28:M28"/>
    <mergeCell ref="C32:M32"/>
    <mergeCell ref="C33:M33"/>
    <mergeCell ref="C12:M12"/>
    <mergeCell ref="C13:D13"/>
    <mergeCell ref="M13:M14"/>
    <mergeCell ref="C15:M15"/>
    <mergeCell ref="C18:M18"/>
    <mergeCell ref="C21:M21"/>
  </mergeCells>
  <conditionalFormatting sqref="E19:L20">
    <cfRule type="expression" dxfId="21" priority="3" stopIfTrue="1">
      <formula>OR(E$16&gt;0,E$17&gt;0)</formula>
    </cfRule>
  </conditionalFormatting>
  <conditionalFormatting sqref="L6:L12 M6:N17 L15">
    <cfRule type="expression" dxfId="20" priority="2" stopIfTrue="1">
      <formula>OR(L$18&gt;0,L$19&gt;0)</formula>
    </cfRule>
  </conditionalFormatting>
  <conditionalFormatting sqref="O5:O16">
    <cfRule type="expression" dxfId="19" priority="1" stopIfTrue="1">
      <formula>OR(O$17&gt;0,O$18&gt;0)</formula>
    </cfRule>
  </conditionalFormatting>
  <dataValidations count="3">
    <dataValidation type="decimal" operator="greaterThanOrEqual" allowBlank="1" showInputMessage="1" showErrorMessage="1" error="Enter a dollar amount greater than zero." sqref="E30:L30 E17:L17 E14:L14">
      <formula1>0</formula1>
    </dataValidation>
    <dataValidation type="whole" operator="greaterThanOrEqual" allowBlank="1" showInputMessage="1" showErrorMessage="1" error="Enter a whole quantity greater than or equal to zero." sqref="E24:L25 E19:L19 E16:L16">
      <formula1>0</formula1>
    </dataValidation>
    <dataValidation type="decimal" operator="greaterThanOrEqual" allowBlank="1" showInputMessage="1" showErrorMessage="1" error="Enter a dollar amount greater than $250.00." sqref="E20:L20">
      <formula1>250</formula1>
    </dataValidation>
  </dataValidations>
  <hyperlinks>
    <hyperlink ref="P5" location="BALANCE_3!A1" display="3. BALANCE"/>
    <hyperlink ref="Q5" location="BALANCE_3!A1" display="3. BALANCE"/>
    <hyperlink ref="R5" location="BALANCE_3!A1" display="3. BALANCE"/>
    <hyperlink ref="T5" location="BALANCE_3!A1" display="3. BALANCE"/>
    <hyperlink ref="P6" location="INCOME_4!A1" display="4. INCOME"/>
    <hyperlink ref="Q6" location="INCOME_4!A1" display="4. INCOME"/>
    <hyperlink ref="R6" location="INCOME_4!A1" display="4. INCOME"/>
    <hyperlink ref="T6" location="INCOME_4!A1" display="4. INCOME"/>
    <hyperlink ref="P3" location="PRIMARY_ACCOUNT_2a!A1" display="2.a PRIMARY ACCOUNT"/>
    <hyperlink ref="Q3" location="PRIMARY_ACCOUNT_2a!A1" display="2.a PRIMARY ACCOUNT"/>
    <hyperlink ref="R3" location="PRIMARY_ACCOUNT_2a!A1" display="2.a PRIMARY ACCOUNT"/>
    <hyperlink ref="T3" location="PRIMARY_ACCOUNT_2a!A1" display="2.a PRIMARY ACCOUNT"/>
    <hyperlink ref="P7" location="ASSET_DTL_5a!A1" display="5.a ASSET DTL"/>
    <hyperlink ref="Q7" location="ASSET_DTL_5a!A1" display="5.a ASSET DTL"/>
    <hyperlink ref="R7" location="ASSET_DTL_5a!A1" display="5.a ASSET DTL"/>
    <hyperlink ref="T7" location="ASSET_DTL_5a!A1" display="5.a ASSET DTL"/>
    <hyperlink ref="P2" location="CONTACT_INFO_1!A1" display="1. CONTACT INFO"/>
    <hyperlink ref="Q2" location="CONTACT_INFO_1!A1" display="1. CONTACT INFO"/>
    <hyperlink ref="R2" location="CONTACT_INFO_1!A1" display="1. CONTACT INFO"/>
    <hyperlink ref="T2" location="CONTACT_INFO_1!A1" display="1. CONTACT INFO"/>
    <hyperlink ref="P4" location="SECONDARY_ACCOUNTS_2b!A1" display="2.b SECONDARY ACCOUNTS"/>
    <hyperlink ref="Q4" location="SECONDARY_ACCOUNTS_2b!A1" display="2.b SECONDARY ACCOUNTS"/>
    <hyperlink ref="R4" location="SECONDARY_ACCOUNTS_2b!A1" display="2.b SECONDARY ACCOUNTS"/>
    <hyperlink ref="T4" location="SECONDARY_ACCOUNTS_2b!A1" display="2.b SECONDARY ACCOUNTS"/>
    <hyperlink ref="P1" location="Contents!A1" display="CONTENTS"/>
    <hyperlink ref="Q1" location="Contents!A1" display="CONTENTS"/>
    <hyperlink ref="R1" location="Contents!A1" display="CONTENTS"/>
    <hyperlink ref="T1" location="Contents!A1" display="CONTENTS"/>
    <hyperlink ref="P8" location="LIABILITY_DTL_5b!A1" display="5.b LIABILITY DTL"/>
    <hyperlink ref="Q8" location="LIABILITY_DTL_5b!A1" display="5.b LIABILITY DTL"/>
    <hyperlink ref="R8" location="LIABILITY_DTL_5b!A1" display="5.b LIABILITY DTL"/>
    <hyperlink ref="T8" location="LIABILITY_DTL_5b!A1" display="5.b LIABILITY DTL"/>
    <hyperlink ref="T9" location="INVENTORY_DTL_6!A1" display="6. INVENTORY DTL"/>
    <hyperlink ref="T10" location="REGALIA_SALES_DTL_7!A1" display="7. REGALIA SALES DTL"/>
    <hyperlink ref="T11" location="DEPR_DTL_8!A1" display="8. DEPRECIATION DTL"/>
    <hyperlink ref="P9" location="INVENTORY_DTL_6!A1" display="6. INVENTORY DTL"/>
    <hyperlink ref="Q9" location="INVENTORY_DTL_6!A1" display="6. INVENTORY DTL"/>
    <hyperlink ref="P10" location="REGALIA_SALES_DTL_7!A1" display="7. REGALIA SALES DTL"/>
    <hyperlink ref="Q10" location="REGALIA_SALES_DTL_7!A1" display="7. REGALIA SALES DTL"/>
    <hyperlink ref="P11" location="DEPR_DTL_8!A1" display="8. DEPRECIATION DTL"/>
    <hyperlink ref="Q11" location="DEPR_DTL_8!A1" display="8. DEPRECIATION DTL"/>
    <hyperlink ref="T12" location="TRANSFER_IN_9!A1" display="9. TRANSFER IN"/>
    <hyperlink ref="T13" location="TRANSFER_OUT_10!A1" display="10. TRANSFER OUT"/>
    <hyperlink ref="T14" location="INCOME_DTL_11a!A1" display="11.a INCOME DTL"/>
    <hyperlink ref="T15" location="INCOME_DTL_11b!A1" display="11.b INCOME DTL"/>
    <hyperlink ref="T16" location="EXPENSE_DTL_12a!A1" display="12.a EXPENSE DTL"/>
    <hyperlink ref="T17" location="EXPENSE_DTL_12b!A1" display="12.b EXPENSE DTL"/>
    <hyperlink ref="R9" location="TRANSFER_IN_9!A1" display="9. TRANSFER IN"/>
    <hyperlink ref="R10" location="TRANSFER_OUT_10!A1" display="10. TRANSFER OUT"/>
    <hyperlink ref="R11" location="INCOME_DTL_11a!A1" display="11.a INCOME DTL"/>
    <hyperlink ref="R12" location="INCOME_DTL_11b!A1" display="11.b INCOME DTL"/>
    <hyperlink ref="R13" location="EXPENSE_DTL_12a!A1" display="12.a EXPENSE DTL"/>
    <hyperlink ref="R14" location="EXPENSE_DTL_12b!A1" display="12.b EXPENSE DTL"/>
    <hyperlink ref="Q12" location="TRANSFER_IN_9!A1" display="9. TRANSFER IN"/>
    <hyperlink ref="Q13" location="TRANSFER_OUT_10!A1" display="10. TRANSFER OUT"/>
    <hyperlink ref="Q14" location="INCOME_DTL_11a!A1" display="11.a INCOME DTL"/>
    <hyperlink ref="Q15" location="INCOME_DTL_11b!A1" display="11.b INCOME DTL"/>
    <hyperlink ref="Q16" location="EXPENSE_DTL_12a!A1" display="12.a EXPENSE DTL"/>
    <hyperlink ref="Q17" location="EXPENSE_DTL_12b!A1" display="12.b EXPENSE DTL"/>
    <hyperlink ref="P12" location="TRANSFER_IN_9!A1" display="9. TRANSFER IN"/>
    <hyperlink ref="P13" location="TRANSFER_OUT_10!A1" display="10. TRANSFER OUT"/>
    <hyperlink ref="P14" location="INCOME_DTL_11a!A1" display="11.a INCOME DTL"/>
    <hyperlink ref="P15" location="INCOME_DTL_11b!A1" display="11.b INCOME DTL"/>
    <hyperlink ref="P16" location="EXPENSE_DTL_12a!A1" display="12.a EXPENSE DTL"/>
    <hyperlink ref="P17" location="EXPENSE_DTL_12b!A1" display="12.b EXPENSE DTL"/>
    <hyperlink ref="T18" location="FINANCE_COMM_13!A1" display="13. FINANCE COMM"/>
    <hyperlink ref="R15" location="FINANCE_COMM_13!A1" display="13. FINANCE COMM"/>
    <hyperlink ref="Q18" location="FINANCE_COMM_13!A1" display="13. FINANCE COMM"/>
    <hyperlink ref="P18" location="FINANCE_COMM_13!A1" display="13. FINANCE COMM"/>
    <hyperlink ref="T19" location="FUNDS_14!A1" display="14. FUNDS"/>
    <hyperlink ref="Q19" location="FUNDS_14!A1" display="14. FUNDS"/>
    <hyperlink ref="P19" location="FUNDS_14!A1" display="14. FUNDS"/>
    <hyperlink ref="T20" location="NEWSLETTER_15!A1" display="15. NEWSLETTER"/>
    <hyperlink ref="Q20" location="NEWSLETTER_15!A1" display="15. NEWSLETTER"/>
    <hyperlink ref="P20" location="NEWSLETTER_15!A1" display="15. NEWSLETTER"/>
    <hyperlink ref="T21" location="COMMENTS!A1" display="COMMENTS"/>
    <hyperlink ref="R16" location="COMMENTS!A1" display="COMMENTS"/>
    <hyperlink ref="Q21" location="COMMENTS!A1" display="COMMENTS"/>
    <hyperlink ref="P21" location="COMMENTS!A1" display="COMMENTS"/>
    <hyperlink ref="T22" location="SECONDARY_ACCOUNTS_2c!A1" display="2.c SECONDARY ACCOUNTS"/>
    <hyperlink ref="T23" location="SECONDARY_ACCOUNTS_2d!A1" display="2.d SECONDARY ACCOUNTS"/>
    <hyperlink ref="P22" location="SECONDARY_ACCOUNTS_2c!A1" display="2.c SECONDARY ACCOUNTS"/>
    <hyperlink ref="P23" location="SECONDARY_ACCOUNTS_2d!A1" display="2.d SECONDARY ACCOUNTS"/>
    <hyperlink ref="T24" location="ASSET_DTL_5c!A1" display="5.c ASSET DTL"/>
    <hyperlink ref="T25" location="LIABILITY_DTL_5d!A1" display="5.d LIABILITY DTL"/>
    <hyperlink ref="P24" location="ASSET_DTL_5c!A1" display="5.c ASSET DTL"/>
    <hyperlink ref="P25" location="LIABILITY_DTL_5d!A1" display="5.d LIABILITY DTL"/>
    <hyperlink ref="R17" location="FreeForm!A1" display="FREE FORM"/>
    <hyperlink ref="Q24" location="FreeForm!A1" display="FREE FORM"/>
    <hyperlink ref="P37" location="FreeForm!A1" display="FREE FORM"/>
    <hyperlink ref="T38" location="FreeForm!A1" display="FREE FORM"/>
    <hyperlink ref="T28" location="REGALIA_SALES_DTL_7b!A1" display="7.b REGALIA SALES DTL"/>
    <hyperlink ref="T30" location="DEPR_DTL_8c!A1" display="8.c DEPR DTL"/>
    <hyperlink ref="T27" location="INVENTORY_DTL_6c!A1" display="6.c INVENTORY DTL"/>
    <hyperlink ref="T26" location="INVENTORY_DTL_6b!A1" display="6.b INVENTORY DTL"/>
    <hyperlink ref="T29" location="DEPR_DTL_8b!A1" display="8.b DEPR DTL"/>
    <hyperlink ref="P28" location="REGALIA_SALES_DTL_7b!A1" display="7.b REGALIA SALES DTL"/>
    <hyperlink ref="P30" location="DEPR_DTL_8c!A1" display="8.c DEPR DTL"/>
    <hyperlink ref="P27" location="INVENTORY_DTL_6c!A1" display="6.c INVENTORY DTL"/>
    <hyperlink ref="P26" location="INVENTORY_DTL_6b!A1" display="6.b INVENTORY DTL"/>
    <hyperlink ref="P29" location="DEPR_DTL_8b!A1" display="8.b DEPR DTL"/>
    <hyperlink ref="P34" location="TRANSFER_OUT_10b!A1" display="10.b TRANSFER OUT"/>
    <hyperlink ref="P35" location="TRANSFER_OUT_10c!A1" display="10.c TRANSFER OUT"/>
    <hyperlink ref="P36" location="TRANSFER_OUT_10d!A1" display="10.d TRANSFER OUT"/>
    <hyperlink ref="T34" location="TRANSFER_OUT_10b!A1" display="10.b TRANSFER OUT"/>
    <hyperlink ref="T35" location="TRANSFER_OUT_10c!A1" display="10.c TRANSFER OUT"/>
    <hyperlink ref="T36" location="TRANSFER_OUT_10d!A1" display="10.d TRANSFER OUT"/>
    <hyperlink ref="T37" location="EXPENSE_DTL_12c!A1" display="12.c EXPENSE DETAIL"/>
    <hyperlink ref="P31" location="TRANSFER_IN_9b!A1" display="9.b TRANSFER IN"/>
    <hyperlink ref="P32" location="TRANSFER_IN_9c!A1" display="9.c TRANSFER IN"/>
    <hyperlink ref="P33" location="TRANSFER_IN_9d!A1" display="9.d TRANSFER IN"/>
    <hyperlink ref="T31" location="TRANSFER_IN_9b!A1" display="9.b TRANSFER IN"/>
    <hyperlink ref="T32" location="TRANSFER_IN_9c!A1" display="9.c TRANSFER IN"/>
    <hyperlink ref="T33" location="TRANSFER_IN_9d!A1" display="9.d TRANSFER IN"/>
    <hyperlink ref="Q22" location="TRANSFER_IN_9b!A1" display="9.b TRANSFER IN"/>
    <hyperlink ref="Q23" location="TRANSFER_OUT_10b!A1" display="10.b TRANSFER OUT"/>
    <hyperlink ref="S5" location="BALANCE_3!A1" display="3. BALANCE"/>
    <hyperlink ref="S6" location="INCOME_4!A1" display="4. INCOME"/>
    <hyperlink ref="S3" location="PRIMARY_ACCOUNT_2a!A1" display="2.a PRIMARY ACCOUNT"/>
    <hyperlink ref="S7" location="ASSET_DTL_5a!A1" display="5.a ASSET DTL"/>
    <hyperlink ref="S2" location="CONTACT_INFO_1!A1" display="1. CONTACT INFO"/>
    <hyperlink ref="S4" location="SECONDARY_ACCOUNTS_2b!A1" display="2.b SECONDARY ACCOUNTS"/>
    <hyperlink ref="S1" location="Contents!A1" display="CONTENTS"/>
    <hyperlink ref="S8" location="LIABILITY_DTL_5b!A1" display="5.b LIABILITY DTL"/>
    <hyperlink ref="S9" location="TRANSFER_IN_9!A1" display="9. TRANSFER IN"/>
    <hyperlink ref="S10" location="TRANSFER_OUT_10!A1" display="10. TRANSFER OUT"/>
    <hyperlink ref="S11" location="INCOME_DTL_11a!A1" display="11.a INCOME DTL"/>
    <hyperlink ref="S12" location="INCOME_DTL_11b!A1" display="11.b INCOME DTL"/>
    <hyperlink ref="S13" location="EXPENSE_DTL_12a!A1" display="12.a EXPENSE DTL"/>
    <hyperlink ref="S14" location="EXPENSE_DTL_12b!A1" display="12.b EXPENSE DTL"/>
    <hyperlink ref="S15" location="FINANCE_COMM_13!A1" display="13. FINANCE COMM"/>
    <hyperlink ref="S16" location="FUNDS_14!A1" display="14. FUNDS"/>
    <hyperlink ref="S17" location="COMMENTS!A1" display="COMMENTS"/>
    <hyperlink ref="S18" location="ASSET_DTL_5c!A1" display="5.c ASSET DTL"/>
    <hyperlink ref="S19" location="LIABILITY_DTL_5d!A1" display="5.d LIABILITY DTL"/>
    <hyperlink ref="S29" location="FreeForm!A1" display="FREE FORM"/>
    <hyperlink ref="S20" location="LIABILITY_DTL_5e!A1" display="5.e LIABILITY DTL"/>
    <hyperlink ref="S21" location="LIABILITY_DTL_5f!A1" display="5.f LIABILITY DTL"/>
    <hyperlink ref="S22" location="LIABILITY_DTL_5g!A1" display="5.g LIABILITY DTL"/>
    <hyperlink ref="S28" location="TRANSFER_OUT_10b!A1" display="10.b TRANSFER OUT"/>
    <hyperlink ref="S25" location="TRANSFER_IN_9b!A1" display="9.b TRANSFER IN"/>
    <hyperlink ref="S26" location="TRANSFER_IN_9c!A1" display="9.c TRANSFER IN"/>
    <hyperlink ref="S27" location="TRANSFER_IN_9d!A1" display="9.d TRANSFER IN"/>
    <hyperlink ref="S23:S24" location="LIABILITY_DTL_5h!A1" display="5.h LIABILITY DTL"/>
    <hyperlink ref="S24" location="LIABILITY_DTL_5i!A1" display="5.i LIABILITY DTL"/>
  </hyperlinks>
  <printOptions horizontalCentered="1"/>
  <pageMargins left="0.25" right="0.25" top="0.25" bottom="0.25" header="0" footer="0"/>
  <pageSetup scale="77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Contents</vt:lpstr>
      <vt:lpstr>CONTACT_INFO_1</vt:lpstr>
      <vt:lpstr>PRIMARY_ACCOUNT_2a</vt:lpstr>
      <vt:lpstr>SECONDARY_ACCOUNTS_2b</vt:lpstr>
      <vt:lpstr>BALANCE_3</vt:lpstr>
      <vt:lpstr>INCOME_4</vt:lpstr>
      <vt:lpstr>ASSET_DTL_5a</vt:lpstr>
      <vt:lpstr>LIABILITY_DTL_5b</vt:lpstr>
      <vt:lpstr>INVENTORY_DTL_6</vt:lpstr>
      <vt:lpstr>REGALIA_SALES_DTL_7</vt:lpstr>
      <vt:lpstr>DEPR_DTL_8</vt:lpstr>
      <vt:lpstr>TRANSFER_IN_9</vt:lpstr>
      <vt:lpstr>TRANSFER_OUT_10</vt:lpstr>
      <vt:lpstr>INCOME_DTL_11a</vt:lpstr>
      <vt:lpstr>INCOME_DTL_11b</vt:lpstr>
      <vt:lpstr>EXPENSE_DTL_12a</vt:lpstr>
      <vt:lpstr>EXPENSE_DTL_12b</vt:lpstr>
      <vt:lpstr>FINANCE_COMM_13</vt:lpstr>
      <vt:lpstr>FUNDS_14</vt:lpstr>
      <vt:lpstr>NEWSLETTER_15</vt:lpstr>
      <vt:lpstr>COMMENTS</vt:lpstr>
      <vt:lpstr>TRANSFER_IN_9b</vt:lpstr>
      <vt:lpstr>TRANSFER_OUT_10b</vt:lpstr>
      <vt:lpstr>FreeForm</vt:lpstr>
      <vt:lpstr>ASSET_DTL_5a!Print_Area</vt:lpstr>
      <vt:lpstr>BALANCE_3!Print_Area</vt:lpstr>
      <vt:lpstr>COMMENTS!Print_Area</vt:lpstr>
      <vt:lpstr>CONTACT_INFO_1!Print_Area</vt:lpstr>
      <vt:lpstr>Contents!Print_Area</vt:lpstr>
      <vt:lpstr>DEPR_DTL_8!Print_Area</vt:lpstr>
      <vt:lpstr>EXPENSE_DTL_12a!Print_Area</vt:lpstr>
      <vt:lpstr>EXPENSE_DTL_12b!Print_Area</vt:lpstr>
      <vt:lpstr>FINANCE_COMM_13!Print_Area</vt:lpstr>
      <vt:lpstr>FUNDS_14!Print_Area</vt:lpstr>
      <vt:lpstr>INCOME_4!Print_Area</vt:lpstr>
      <vt:lpstr>INCOME_DTL_11a!Print_Area</vt:lpstr>
      <vt:lpstr>INCOME_DTL_11b!Print_Area</vt:lpstr>
      <vt:lpstr>INVENTORY_DTL_6!Print_Area</vt:lpstr>
      <vt:lpstr>LIABILITY_DTL_5b!Print_Area</vt:lpstr>
      <vt:lpstr>NEWSLETTER_15!Print_Area</vt:lpstr>
      <vt:lpstr>PRIMARY_ACCOUNT_2a!Print_Area</vt:lpstr>
      <vt:lpstr>REGALIA_SALES_DTL_7!Print_Area</vt:lpstr>
      <vt:lpstr>SECONDARY_ACCOUNTS_2b!Print_Area</vt:lpstr>
      <vt:lpstr>TRANSFER_IN_9!Print_Area</vt:lpstr>
      <vt:lpstr>TRANSFER_IN_9b!Print_Area</vt:lpstr>
      <vt:lpstr>TRANSFER_OUT_10!Print_Area</vt:lpstr>
      <vt:lpstr>TRANSFER_OUT_10b!Print_Area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Candace Collett</cp:lastModifiedBy>
  <dcterms:created xsi:type="dcterms:W3CDTF">2011-01-21T00:57:34Z</dcterms:created>
  <dcterms:modified xsi:type="dcterms:W3CDTF">2018-01-16T19:31:34Z</dcterms:modified>
</cp:coreProperties>
</file>